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firstSheet="8" activeTab="12"/>
  </bookViews>
  <sheets>
    <sheet name="ЦЛАТИ УФО 2023-2025" sheetId="25" r:id="rId1"/>
    <sheet name=" ЦЛАТИ СФО 2023-2025" sheetId="24" r:id="rId2"/>
    <sheet name="ЦЛАТИ ПФО 2023-2025" sheetId="26" r:id="rId3"/>
    <sheet name="ЦЛАТИ СЗФО 2023-2025" sheetId="27" r:id="rId4"/>
    <sheet name="ЦЛАТИ ДФО 2023-2025" sheetId="28" r:id="rId5"/>
    <sheet name="ЦЛАТИ ЮФО 2023-2025" sheetId="29" r:id="rId6"/>
    <sheet name="ЦЛАТИ ПО ЦФО 2023-2025" sheetId="31" r:id="rId7"/>
    <sheet name="Б-А ТМД 2023-2025" sheetId="32" r:id="rId8"/>
    <sheet name="СевКаспТМД 2023-2025" sheetId="33" r:id="rId9"/>
    <sheet name="КамчатТМД 2023-2025" sheetId="34" r:id="rId10"/>
    <sheet name="ТО ТМД 2023-2025" sheetId="35" r:id="rId11"/>
    <sheet name="ЧерАзТМД 2023-2025" sheetId="36" r:id="rId12"/>
    <sheet name="ФЦАО 2023-2025" sheetId="39" r:id="rId13"/>
    <sheet name="Госнииэнп 2023-2025" sheetId="40" r:id="rId14"/>
  </sheets>
  <definedNames>
    <definedName name="_xlnm._FilterDatabase" localSheetId="4" hidden="1">'ЦЛАТИ ДФО 2023-2025'!#REF!</definedName>
    <definedName name="_xlnm._FilterDatabase" localSheetId="2" hidden="1">'ЦЛАТИ ПФО 2023-2025'!$A$12:$AA$15</definedName>
    <definedName name="_xlnm._FilterDatabase" localSheetId="3" hidden="1">'ЦЛАТИ СЗФО 2023-2025'!$A$12:$AA$15</definedName>
    <definedName name="_xlnm._FilterDatabase" localSheetId="0" hidden="1">'ЦЛАТИ УФО 2023-2025'!$A$9:$AA$13</definedName>
  </definedNames>
  <calcPr calcId="152511"/>
</workbook>
</file>

<file path=xl/calcChain.xml><?xml version="1.0" encoding="utf-8"?>
<calcChain xmlns="http://schemas.openxmlformats.org/spreadsheetml/2006/main">
  <c r="AD38" i="39" l="1"/>
  <c r="AB38" i="39"/>
  <c r="X38" i="39" s="1"/>
  <c r="K38" i="39"/>
  <c r="G38" i="39"/>
  <c r="AD36" i="39"/>
  <c r="AB36" i="39"/>
  <c r="X36" i="39" s="1"/>
  <c r="K36" i="39"/>
  <c r="G36" i="39" s="1"/>
  <c r="F36" i="39" l="1"/>
  <c r="F38" i="39"/>
  <c r="AB18" i="40" l="1"/>
  <c r="X18" i="40" s="1"/>
  <c r="S18" i="40"/>
  <c r="K18" i="40"/>
  <c r="G18" i="40" s="1"/>
  <c r="AB16" i="40"/>
  <c r="X16" i="40" s="1"/>
  <c r="S16" i="40"/>
  <c r="K16" i="40"/>
  <c r="G16" i="40" s="1"/>
  <c r="AD14" i="40"/>
  <c r="AB14" i="40"/>
  <c r="X14" i="40" s="1"/>
  <c r="W14" i="40"/>
  <c r="V14" i="40"/>
  <c r="U14" i="40"/>
  <c r="T14" i="40"/>
  <c r="R14" i="40"/>
  <c r="Q14" i="40"/>
  <c r="P14" i="40"/>
  <c r="O14" i="40"/>
  <c r="N14" i="40"/>
  <c r="M14" i="40"/>
  <c r="L14" i="40"/>
  <c r="K14" i="40"/>
  <c r="G14" i="40" s="1"/>
  <c r="AB13" i="40"/>
  <c r="X13" i="40" s="1"/>
  <c r="S13" i="40"/>
  <c r="S12" i="40" s="1"/>
  <c r="K13" i="40"/>
  <c r="G13" i="40"/>
  <c r="AD12" i="40"/>
  <c r="AB12" i="40"/>
  <c r="X12" i="40" s="1"/>
  <c r="W12" i="40"/>
  <c r="V12" i="40"/>
  <c r="U12" i="40"/>
  <c r="T12" i="40"/>
  <c r="R12" i="40"/>
  <c r="Q12" i="40"/>
  <c r="P12" i="40"/>
  <c r="O12" i="40"/>
  <c r="N12" i="40"/>
  <c r="M12" i="40"/>
  <c r="L12" i="40"/>
  <c r="K12" i="40"/>
  <c r="G12" i="40"/>
  <c r="AD11" i="40"/>
  <c r="AB11" i="40"/>
  <c r="X11" i="40" s="1"/>
  <c r="AA11" i="40"/>
  <c r="Z11" i="40"/>
  <c r="W11" i="40"/>
  <c r="V11" i="40"/>
  <c r="U11" i="40"/>
  <c r="T11" i="40"/>
  <c r="S11" i="40"/>
  <c r="R11" i="40"/>
  <c r="Q11" i="40"/>
  <c r="P11" i="40"/>
  <c r="O11" i="40"/>
  <c r="N11" i="40"/>
  <c r="M11" i="40"/>
  <c r="K11" i="40"/>
  <c r="G11" i="40"/>
  <c r="P9" i="40"/>
  <c r="Q9" i="40" s="1"/>
  <c r="R9" i="40" s="1"/>
  <c r="S9" i="40" s="1"/>
  <c r="T9" i="40" s="1"/>
  <c r="U9" i="40" s="1"/>
  <c r="V9" i="40" s="1"/>
  <c r="W9" i="40" s="1"/>
  <c r="X9" i="40" s="1"/>
  <c r="Y9" i="40" s="1"/>
  <c r="Z9" i="40" s="1"/>
  <c r="AA9" i="40" s="1"/>
  <c r="AB9" i="40" s="1"/>
  <c r="AC9" i="40" s="1"/>
  <c r="AD9" i="40" s="1"/>
  <c r="AD52" i="31"/>
  <c r="AB52" i="31"/>
  <c r="X52" i="31" s="1"/>
  <c r="K52" i="31"/>
  <c r="G52" i="31" s="1"/>
  <c r="AB51" i="31"/>
  <c r="X51" i="31" s="1"/>
  <c r="M51" i="31"/>
  <c r="N51" i="31" s="1"/>
  <c r="K51" i="31"/>
  <c r="G51" i="31" s="1"/>
  <c r="AB49" i="31"/>
  <c r="X49" i="31" s="1"/>
  <c r="T49" i="31"/>
  <c r="S49" i="31"/>
  <c r="M49" i="31"/>
  <c r="K49" i="31"/>
  <c r="G49" i="31" s="1"/>
  <c r="AB48" i="31"/>
  <c r="X48" i="31" s="1"/>
  <c r="M48" i="31"/>
  <c r="K48" i="31"/>
  <c r="G48" i="31" s="1"/>
  <c r="AB37" i="31"/>
  <c r="X37" i="31" s="1"/>
  <c r="K37" i="31"/>
  <c r="G37" i="31" s="1"/>
  <c r="AB36" i="31"/>
  <c r="X36" i="31" s="1"/>
  <c r="K36" i="31"/>
  <c r="G36" i="31" s="1"/>
  <c r="AB34" i="31"/>
  <c r="X34" i="31" s="1"/>
  <c r="K34" i="31"/>
  <c r="G34" i="31" s="1"/>
  <c r="AD33" i="31"/>
  <c r="AB33" i="31"/>
  <c r="X33" i="31" s="1"/>
  <c r="K33" i="31"/>
  <c r="G33" i="31" s="1"/>
  <c r="AB52" i="29"/>
  <c r="X52" i="29" s="1"/>
  <c r="M52" i="29"/>
  <c r="N52" i="29" s="1"/>
  <c r="K52" i="29"/>
  <c r="G52" i="29" s="1"/>
  <c r="AD51" i="29"/>
  <c r="AB51" i="29"/>
  <c r="X51" i="29" s="1"/>
  <c r="K51" i="29"/>
  <c r="G51" i="29" s="1"/>
  <c r="AB49" i="29"/>
  <c r="X49" i="29" s="1"/>
  <c r="M49" i="29"/>
  <c r="N49" i="29" s="1"/>
  <c r="K49" i="29"/>
  <c r="G49" i="29" s="1"/>
  <c r="AD48" i="29"/>
  <c r="AB48" i="29"/>
  <c r="X48" i="29" s="1"/>
  <c r="K48" i="29"/>
  <c r="G48" i="29" s="1"/>
  <c r="AB37" i="29"/>
  <c r="X37" i="29" s="1"/>
  <c r="K37" i="29"/>
  <c r="G37" i="29" s="1"/>
  <c r="AB36" i="29"/>
  <c r="X36" i="29" s="1"/>
  <c r="H36" i="29"/>
  <c r="K36" i="29" s="1"/>
  <c r="G36" i="29" s="1"/>
  <c r="AB34" i="29"/>
  <c r="X34" i="29" s="1"/>
  <c r="K34" i="29"/>
  <c r="G34" i="29" s="1"/>
  <c r="AD33" i="29"/>
  <c r="AB33" i="29"/>
  <c r="X33" i="29" s="1"/>
  <c r="K33" i="29"/>
  <c r="G33" i="29" s="1"/>
  <c r="AB37" i="27"/>
  <c r="X37" i="27" s="1"/>
  <c r="K37" i="27"/>
  <c r="G37" i="27" s="1"/>
  <c r="AB36" i="27"/>
  <c r="X36" i="27" s="1"/>
  <c r="K36" i="27"/>
  <c r="G36" i="27" s="1"/>
  <c r="AB34" i="27"/>
  <c r="X34" i="27" s="1"/>
  <c r="K34" i="27"/>
  <c r="G34" i="27" s="1"/>
  <c r="AD33" i="27"/>
  <c r="AB33" i="27"/>
  <c r="X33" i="27" s="1"/>
  <c r="L33" i="27"/>
  <c r="K33" i="27"/>
  <c r="G33" i="27" s="1"/>
  <c r="AD37" i="24"/>
  <c r="AB37" i="24"/>
  <c r="X37" i="24" s="1"/>
  <c r="K37" i="24"/>
  <c r="G37" i="24" s="1"/>
  <c r="AD36" i="24"/>
  <c r="AB36" i="24"/>
  <c r="X36" i="24" s="1"/>
  <c r="H36" i="24"/>
  <c r="K36" i="24" s="1"/>
  <c r="G36" i="24" s="1"/>
  <c r="F36" i="24" s="1"/>
  <c r="AD34" i="24"/>
  <c r="AB34" i="24"/>
  <c r="X34" i="24"/>
  <c r="K34" i="24"/>
  <c r="G34" i="24" s="1"/>
  <c r="AD33" i="24"/>
  <c r="AB33" i="24"/>
  <c r="X33" i="24" s="1"/>
  <c r="H33" i="24"/>
  <c r="K33" i="24" s="1"/>
  <c r="G33" i="24" s="1"/>
  <c r="AB37" i="28"/>
  <c r="X37" i="28" s="1"/>
  <c r="K37" i="28"/>
  <c r="G37" i="28" s="1"/>
  <c r="AB36" i="28"/>
  <c r="X36" i="28" s="1"/>
  <c r="K36" i="28"/>
  <c r="G36" i="28" s="1"/>
  <c r="F36" i="28" s="1"/>
  <c r="AB34" i="28"/>
  <c r="X34" i="28" s="1"/>
  <c r="K34" i="28"/>
  <c r="G34" i="28" s="1"/>
  <c r="AD33" i="28"/>
  <c r="AB33" i="28"/>
  <c r="X33" i="28" s="1"/>
  <c r="H33" i="28"/>
  <c r="K33" i="28" s="1"/>
  <c r="G33" i="28" s="1"/>
  <c r="AB37" i="25"/>
  <c r="X37" i="25" s="1"/>
  <c r="K37" i="25"/>
  <c r="G37" i="25" s="1"/>
  <c r="AB36" i="25"/>
  <c r="X36" i="25" s="1"/>
  <c r="K36" i="25"/>
  <c r="G36" i="25" s="1"/>
  <c r="AB34" i="25"/>
  <c r="X34" i="25" s="1"/>
  <c r="K34" i="25"/>
  <c r="G34" i="25" s="1"/>
  <c r="AD33" i="25"/>
  <c r="AB33" i="25"/>
  <c r="X33" i="25" s="1"/>
  <c r="K33" i="25"/>
  <c r="G33" i="25" s="1"/>
  <c r="F13" i="40" l="1"/>
  <c r="F14" i="40"/>
  <c r="S14" i="40"/>
  <c r="F16" i="40"/>
  <c r="F11" i="40"/>
  <c r="F18" i="40"/>
  <c r="F12" i="40"/>
  <c r="F52" i="31"/>
  <c r="F36" i="31"/>
  <c r="F33" i="31"/>
  <c r="F37" i="31"/>
  <c r="F48" i="31"/>
  <c r="F51" i="31"/>
  <c r="F49" i="31"/>
  <c r="F34" i="31"/>
  <c r="F52" i="29"/>
  <c r="F36" i="29"/>
  <c r="F49" i="29"/>
  <c r="F48" i="29"/>
  <c r="F51" i="29"/>
  <c r="F37" i="29"/>
  <c r="F33" i="29"/>
  <c r="F34" i="29"/>
  <c r="F37" i="27"/>
  <c r="F33" i="27"/>
  <c r="F36" i="27"/>
  <c r="F34" i="27"/>
  <c r="F34" i="24"/>
  <c r="F33" i="24"/>
  <c r="F37" i="24"/>
  <c r="F33" i="28"/>
  <c r="F37" i="28"/>
  <c r="F34" i="28"/>
  <c r="F36" i="25"/>
  <c r="F33" i="25"/>
  <c r="F34" i="25"/>
  <c r="F37" i="25"/>
  <c r="AB52" i="26" l="1"/>
  <c r="X52" i="26" s="1"/>
  <c r="V52" i="26"/>
  <c r="S52" i="26"/>
  <c r="K52" i="26"/>
  <c r="G52" i="26" s="1"/>
  <c r="AB51" i="26"/>
  <c r="X51" i="26" s="1"/>
  <c r="S51" i="26"/>
  <c r="M51" i="26"/>
  <c r="H51" i="26"/>
  <c r="K51" i="26" s="1"/>
  <c r="G51" i="26" s="1"/>
  <c r="AD49" i="26"/>
  <c r="AB49" i="26"/>
  <c r="X49" i="26" s="1"/>
  <c r="S49" i="26"/>
  <c r="H49" i="26"/>
  <c r="K49" i="26" s="1"/>
  <c r="G49" i="26" s="1"/>
  <c r="AB48" i="26"/>
  <c r="X48" i="26" s="1"/>
  <c r="S48" i="26"/>
  <c r="R48" i="26"/>
  <c r="Q48" i="26"/>
  <c r="K48" i="26"/>
  <c r="G48" i="26" s="1"/>
  <c r="F52" i="26" l="1"/>
  <c r="F48" i="26"/>
  <c r="F49" i="26"/>
  <c r="F51" i="26"/>
</calcChain>
</file>

<file path=xl/sharedStrings.xml><?xml version="1.0" encoding="utf-8"?>
<sst xmlns="http://schemas.openxmlformats.org/spreadsheetml/2006/main" count="1641" uniqueCount="103">
  <si>
    <t>Наименование учреждения, выполняющего государственную работу</t>
  </si>
  <si>
    <t>Показатель объема</t>
  </si>
  <si>
    <t>наименование</t>
  </si>
  <si>
    <t>единица измерения</t>
  </si>
  <si>
    <t>значение</t>
  </si>
  <si>
    <t>в том числе:</t>
  </si>
  <si>
    <t>Оплата труда</t>
  </si>
  <si>
    <t xml:space="preserve">Иные нормативные затраты, непосредственно связанные с выполнением работы </t>
  </si>
  <si>
    <t>Содержание недвижимого имущества</t>
  </si>
  <si>
    <t>Содержание особо ценного движимого имущества</t>
  </si>
  <si>
    <t>Услуги связи</t>
  </si>
  <si>
    <t>Транспортные услуги</t>
  </si>
  <si>
    <t>Прочие затраты на общехозяйственные нужды</t>
  </si>
  <si>
    <t>всего по оплате труда (гр.8 + гр.9 + гр.10 + гр.11 + гр.12)</t>
  </si>
  <si>
    <t>всего</t>
  </si>
  <si>
    <t>оплата труда работников за исключением денежного довольствия военнослужащих и сотрудников, имеющих специальные звания</t>
  </si>
  <si>
    <t>денежное довольствие военнослужащим и сотрудникам, имеющим специальные звания</t>
  </si>
  <si>
    <t>выплаты, зависящие от размера оплаты труда работников</t>
  </si>
  <si>
    <t>страховые взносы в государственные внебюджетные фонды</t>
  </si>
  <si>
    <t>иные расходы, не зависящие от размера оплаты труда работников</t>
  </si>
  <si>
    <t>Проведение лабораторных исследований, измерений и испытаний в рамках федерального государственного экологического надзора</t>
  </si>
  <si>
    <t>единица</t>
  </si>
  <si>
    <t>Экспертное сопровождение в рамках обеспечения федерального государственного экологического надзора</t>
  </si>
  <si>
    <t>Количество проведенных исследований, измерений и испытаний</t>
  </si>
  <si>
    <t>Количество выданных экспертных заключений</t>
  </si>
  <si>
    <t>Единица</t>
  </si>
  <si>
    <t>Наименование государственной работы</t>
  </si>
  <si>
    <t>Размер нормативных затрат на выполнение единицы государственной работы, руб</t>
  </si>
  <si>
    <t>всего,
(гр.7 + гр.13 + гр.16 + гр.17 + гр.18 + 
 гр.19 + гр.20 + гр.21 + гр.22 + 
 гр.23 + гр.29)</t>
  </si>
  <si>
    <t>Затраты на приобретение материальных запасов и на приобретение движимого имущества (основных средств и нематериальных активов), не отнесенного к особо ценному движимому имуществу и используемого в процессе выполнения работы, с учетом срока его полезного использования, а также затраты на аренду указанного имущества</t>
  </si>
  <si>
    <t xml:space="preserve">Затраты на формирование резерва на полное восстановление состава объектов особо ценного движимого имущества, используемого в процессе выполнения работы (основные средства и нематериальные активы) </t>
  </si>
  <si>
    <t>Коммуналь-ные услуги</t>
  </si>
  <si>
    <t>всего, 
(гр.24 + гр.25 + гр.26 + гр.27 + гр.28)</t>
  </si>
  <si>
    <t>из них:</t>
  </si>
  <si>
    <t>движимое имущество (основные средства и нематериальные активы), не отнесенные к особо ценному движимому имуществу</t>
  </si>
  <si>
    <t>горюче-смазочные материалы</t>
  </si>
  <si>
    <t>Проведение лабораторных исследований, измерений и испытаний в рамках государственного экологического надзора</t>
  </si>
  <si>
    <t>Экспертное сопровождение в рамках обеспечения государственного экологического надзора</t>
  </si>
  <si>
    <t xml:space="preserve">единица </t>
  </si>
  <si>
    <t>ФГБУ "ФЦАО"</t>
  </si>
  <si>
    <t>Количество выданных эксперных заключений</t>
  </si>
  <si>
    <t>ФГБУ "ГосНИИЭНП"</t>
  </si>
  <si>
    <t>работа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</si>
  <si>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УРАЛЬСКОМУ ФЕДЕРАЛЬНОМУ ОКРУГУ"  НА 2023 ГОД И НА ПЛАНОВЫЙ ПЕРИОД 2024 И 2025 ГОДОВ   </t>
  </si>
  <si>
    <t>Затраты на уплату налогов, в качестве объекта налогообложения по которым признается имущество Учреждения (с применением коэффициента), тыс. руб.</t>
  </si>
  <si>
    <t>значения</t>
  </si>
  <si>
    <t>всего,
(гр.7 + гр.13 + гр.16 + гр.17 + гр.18 + 
 гр.19 + гр.20 + гр.21 + гр.22 + 
 гр.23 + гр. 24+ гр.30)</t>
  </si>
  <si>
    <t>Затраты на приобретение материальных запасов и на приобретение движимого имущества (основных средств и нематериальных активов), используемого в процессе выполнения работы, с учетом срока его полезного использования, а также затраты на аренду указанного имущества</t>
  </si>
  <si>
    <t xml:space="preserve">Затраты на формирование резерва на полное восстановление состава объектов особо ценного движимого имущества, необходимого для общехозяйственных нужд  (основные средства и нематериальные активы) </t>
  </si>
  <si>
    <t>всего, 
(гр.25 + гр.26 + гр.27 + гр.28 + гр. 29)</t>
  </si>
  <si>
    <t>ФГБУ "ЦЛАТИ по УФО"</t>
  </si>
  <si>
    <t>Оценка размера вреда, причиненного недрам вследствие нарушения законодательства РФ о недрах"</t>
  </si>
  <si>
    <t>Количество выданных заключений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</si>
  <si>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СИБИРСКОМУ ФЕДЕРАЛЬНОМУ ОКРУГУ"  НА 2023 ГОД И НА ПЛАНОВЫЙ ПЕРИОД 2024 И 2025 ГОДОВ   </t>
  </si>
  <si>
    <t>ФГБУ "ЦЛАТИ по СФО"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</si>
  <si>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ПРИВОЛЖСКОМУ ФЕДЕРАЛЬНОМУ ОКРУГУ"  НА 2023 ГОД И НА ПЛАНОВЫЙ ПЕРИОД 2024 И 2025 ГОДОВ   </t>
  </si>
  <si>
    <t>ФГБУ "ЦЛАТИ по ПФО"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</si>
  <si>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СЕВЕРО-ЗАПАДНОМУ ФЕДЕРАЛЬНОМУ ОКРУГУ"  НА 2023 ГОД И НА ПЛАНОВЫЙ ПЕРИОД 2024 И 2025 ГОДОВ   </t>
  </si>
  <si>
    <t>ФГБУ "ЦЛАТИ по СЗФО"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</si>
  <si>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ДАЛЬНЕВОСТОЧНОМУ ФЕДЕРАЛЬНОМУ ОКРУГУ"  НА 2023 ГОД И НА ПЛАНОВЫЙ ПЕРИОД 2024 И 2025 ГОДОВ   </t>
  </si>
  <si>
    <t>ФГБУ "ЦЛАТИ по ДФО"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</si>
  <si>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ЮЖНОМУ ФЕДЕРАЛЬНОМУ ОКРУГУ"  НА 2023 ГОД И НА ПЛАНОВЫЙ ПЕРИОД 2024 И 2025 ГОДОВ   </t>
  </si>
  <si>
    <t>ФГБУ "ЦЛАТИ по ЮФО"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</si>
  <si>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ЦЕНТРАЛЬНОМУ ФЕДЕРАЛЬНОМУ ОКРУГУ"  НА 2023 ГОД И НА ПЛАНОВЫЙ ПЕРИОД 2024 И 2025 ГОДОВ   </t>
  </si>
  <si>
    <t>ФГБУ "ЦЛАТИ по ЦФО"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</si>
  <si>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"БАЛТИЙСКО-АРКТИЧЕСКАЯ ДИРЕКЦИЯ ПО ТЕХНИЧЕСКОМУ ОБЕСПЕЧЕНИЮ НАДЗОРА НА МОРЕ"  НА 2023 ГОД И НА ПЛАНОВЫЙ ПЕРИОД 2024 И 2025 ГОДОВ   </t>
  </si>
  <si>
    <t>ФГБУ "Балтийско-Арктическая техмордирекция"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</si>
  <si>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ПРИВОЛЖСКОМУ ФЕДЕРАЛЬНОМУ ОКРУГУ"  НА 2023 ГОД И НА ПЛАНОВЫЙ ПЕРИОД 2024 И 2025 ГОДОВ
 В РАМКАХ ФЕДЕРАЛЬНОГО ПРОЕКТА "ГЕНЕРАЛЬНАЯ УБОРКА"</t>
  </si>
  <si>
    <t>ФГБУ ЦЛАТИ по ПФО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</si>
  <si>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ПРИВОЛЖСКОМУ ФЕДЕРАЛЬНОМУ ОКРУГУ"  НА 2023 ГОД И НА ПЛАНОВЫЙ ПЕРИОД 2024 И 2025 ГОДОВ
 В РАМКАХ ФЕДЕРАЛЬНОГО ПРОЕКТА "ОЗДОРОВЛЕНИЕ ВОЛГИ"</t>
  </si>
  <si>
    <t>2023 год</t>
  </si>
  <si>
    <t>ФГБУ ЦЛАТИ по УФО</t>
  </si>
  <si>
    <t>ФГБУ ЦЛАТИ по СЗФО</t>
  </si>
  <si>
    <t>ФГБУ ЦЛАТИ по ДФО</t>
  </si>
  <si>
    <t>ФГБУ ЦЛАТИ по ЮФО</t>
  </si>
  <si>
    <t>2024 год</t>
  </si>
  <si>
    <t>ФГБУ "СевКасптехмордирекция"</t>
  </si>
  <si>
    <t>Проведение лабораторных исследований,измерений и испытаний в рамках государственного экологического надзора.</t>
  </si>
  <si>
    <t>Экспертное сопровождение  в рамках обеспечения  государственного экологического надзора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</si>
  <si>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"СЕВЕРО-КАСПИЙСКАЯ ДИРЕКЦИЯ ПО ТЕХНИЧЕСКОМУ ОБЕСПЕЧЕНИЮ НАДЗОРА НА МОРЕ"  НА 2023 ГОД И НА ПЛАНОВЫЙ ПЕРИОД 2024 И 2025 ГОДОВ   </t>
  </si>
  <si>
    <t>Оплата труда 2 (сотрудников, непосредственно не участвующих в выполнении госзадания)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</si>
  <si>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"КАМЧАТСКАЯ ДИРЕКЦИЯ ПО ТЕХНИЧЕСКОМУ ОБЕСПЕЧЕНИЮ НАДЗОРА НА МОРЕ"  НА 2023 ГОД И НА ПЛАНОВЫЙ ПЕРИОД 2024 И 2025 ГОДОВ   </t>
  </si>
  <si>
    <t>ФГБУ "Камчаттехмодирекция"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</si>
  <si>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"ТИХООКЕАНСКАЯ ДИРЕКЦИЯ ПО ТЕХНИЧЕСКОМУ ОБЕСПЕЧЕНИЮ НАДЗОРА НА МОРЕ"  НА 2023 ГОД И НА ПЛАНОВЫЙ ПЕРИОД 2024 И 2025 ГОДОВ   </t>
  </si>
  <si>
    <t>ФГБУ "ТОтехмордирекция"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</si>
  <si>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"ЧЕРНОМОРО-АЗОВСКАЯ ДИРЕКЦИЯ ПО ТЕХНИЧЕСКОМУ ОБЕСПЕЧЕНИЮ НАДЗОРА НА МОРЕ"  НА 2023 ГОД И НА ПЛАНОВЫЙ ПЕРИОД 2024 И 2025 ГОДОВ   </t>
  </si>
  <si>
    <t>ФГБУ "ЧерАзтехмордирекция"</t>
  </si>
  <si>
    <t>Проведение лабораторных исследований,измерений и испытаний в рамках обеспечения федерального государственного экологического надзора</t>
  </si>
  <si>
    <t>Экспертное сопровождение  в рамках обеспечения  федерального государтсвенного экологического надзора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</si>
  <si>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"ФЕДЕРАЛЬНЫЙ ЦЕНТР АНАЛИЗА И ОЦЕНКИ ТЕХНОГЕННОГО ВОЗДЕЙСТВИЯ"  НА 2023 ГОД И НА ПЛАНОВЫЙ ПЕРИОД 2024 И 2025 ГОДОВ   </t>
  </si>
  <si>
    <t>Подтверждение отнесения видов отходов производства и потребления к конкретному классу опасности и их идентификация</t>
  </si>
  <si>
    <t>Выполнение обязательств Российской Федерации, вытекающих из "Конвенции о международной торговле видами дикой фауны и флоры, находящихся под угрозой исчезновения" от 3 марта 1973 года 
(1. Временное хранение изъятых и конфискованных образцов и дериватов животных и растений, включенных в приложения СИТЕС, до принятия решения административным органом СИТЕС в России)</t>
  </si>
  <si>
    <t>Трудозатраты</t>
  </si>
  <si>
    <t>(человеко-день)</t>
  </si>
  <si>
    <t>Выполнение обязательств Российской Федерации, вытекающих из "Конвенции о международной торговле видами дикой фауны и флоры, находящихся под угрозой исчезновения" от 3 марта 1973 года 
(2. При несоблюдении требований к содержанию и использованию диких животных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Федерации, оказание содействия до принятия решения о месте содержания конфискованных или вынужденно изъятых из естественной среды обитания животных, возврат которых в естественную среду обитания невозможен)</t>
  </si>
  <si>
    <t>Выполнение обязательств Российской Федерации, вытекающих из "Конвенции о международной торговле видами дикой фауны и флоры, находящихся под угрозой исчезновения" от 3 марта 1973 года 
(3. Идентификация и определение видовой принадлежности конфискованных образцов и дериватов животных и растений)</t>
  </si>
  <si>
    <t>Разработка методологии охраны водных биологических ресурсов, занесенных в Красную книгу РФ, на территории Российской Федерации (НИР-1)</t>
  </si>
  <si>
    <t>Разработка методологии определения количественного и качественного содержания микропластика в природной поверхностной воде (НИР-3)</t>
  </si>
  <si>
    <t>Разработка методики оценки деятельности федеральных государственных бюджетных учреждений, находящихся в ведении Росприроднадзора, включая оценку эффективности работы испытательных лабораторий при исполнении государственного задания (НИР-5)</t>
  </si>
  <si>
    <t>Разработка методики расчета размера вреда, причиненного подземным водным объектам, на основании геологической информации о подземном водном объекте и данных производственного экологического мониторинга (НИР-6)</t>
  </si>
  <si>
    <t>Проведение прикладных исследований в сфере деятельности Росприроднадзора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</si>
  <si>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"ГОСУДАРСТВЕННЫЙ НАУЧНО-ИССЛЕДОВАТЕЛЬСКИЙ ИНСТИТУТ ПРОМЫШЛЕННОЙ ЭКОЛОГИИ"  НА 2023 ГОД И НА ПЛАНОВЫЙ ПЕРИОД 2024 И 2025 ГОДОВ   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</si>
  <si>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"ФЕДЕРАЛЬНЫЙ ЦЕНТР АНАЛИЗА И ОЦЕНКИ ТЕХНОГЕННОГО ВОЗДЕЙСТВИЯ"  НА 2023 ГОД И НА ПЛАНОВЫЙ ПЕРИОД 2024 И 2025 ГОДОВ
 В РАМКАХ ФЕДЕРАЛЬНОГО ПРОЕКТА "ГЕНЕРАЛЬНАЯ УБОРКА"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</si>
</sst>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7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1" fontId="0" fillId="0" borderId="0" xfId="0" applyNumberFormat="1"/>
    <xf numFmtId="165" fontId="4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/>
    <xf numFmtId="0" fontId="15" fillId="0" borderId="0" xfId="3" applyFont="1" applyFill="1"/>
    <xf numFmtId="3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1" fillId="0" borderId="1" xfId="1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11" fillId="2" borderId="1" xfId="1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4"/>
    <cellStyle name="Обычный 2 2" xfId="7"/>
    <cellStyle name="Обычный 2 3" xfId="6"/>
    <cellStyle name="Обычный 3" xfId="3"/>
    <cellStyle name="Обычный 3 2" xfId="1"/>
    <cellStyle name="Обычный 3 2 2" xfId="8"/>
    <cellStyle name="Обычный 4" xfId="9"/>
    <cellStyle name="Обычный 5" xfId="5"/>
    <cellStyle name="Обычный 5 2" xfId="2"/>
    <cellStyle name="Процентный 2" xfId="10"/>
    <cellStyle name="Финансовый 2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7"/>
  <sheetViews>
    <sheetView zoomScale="40" zoomScaleNormal="40" workbookViewId="0">
      <selection activeCell="AF8" sqref="AF8"/>
    </sheetView>
  </sheetViews>
  <sheetFormatPr defaultRowHeight="15" x14ac:dyDescent="0.25"/>
  <cols>
    <col min="1" max="1" width="22.85546875" customWidth="1"/>
    <col min="2" max="2" width="37" customWidth="1"/>
    <col min="3" max="3" width="19.7109375" customWidth="1"/>
    <col min="4" max="4" width="13.5703125" customWidth="1"/>
    <col min="5" max="5" width="15.28515625" style="1" customWidth="1"/>
    <col min="6" max="6" width="16.28515625" customWidth="1"/>
    <col min="7" max="7" width="17.42578125" customWidth="1"/>
    <col min="8" max="20" width="16.5703125" customWidth="1"/>
    <col min="21" max="21" width="18.42578125" customWidth="1"/>
    <col min="22" max="31" width="16.5703125" customWidth="1"/>
  </cols>
  <sheetData>
    <row r="1" spans="1:31" ht="63.75" customHeight="1" x14ac:dyDescent="0.2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5.75" customHeight="1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15.75" customHeight="1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42.75" customHeight="1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42.75" customHeight="1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42.75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15" customHeight="1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63.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15.75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23.25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103.5" customHeight="1" x14ac:dyDescent="0.25">
      <c r="A11" s="34" t="s">
        <v>50</v>
      </c>
      <c r="B11" s="34" t="s">
        <v>20</v>
      </c>
      <c r="C11" s="34" t="s">
        <v>23</v>
      </c>
      <c r="D11" s="34" t="s">
        <v>25</v>
      </c>
      <c r="E11" s="27">
        <v>1</v>
      </c>
      <c r="F11" s="11">
        <v>3900.0369999999998</v>
      </c>
      <c r="G11" s="11">
        <v>1869.5500000000002</v>
      </c>
      <c r="H11" s="11">
        <v>1435.91</v>
      </c>
      <c r="I11" s="10">
        <v>0</v>
      </c>
      <c r="J11" s="10">
        <v>0</v>
      </c>
      <c r="K11" s="11">
        <v>433.64</v>
      </c>
      <c r="L11" s="10">
        <v>0</v>
      </c>
      <c r="M11" s="38">
        <v>146.18700000000001</v>
      </c>
      <c r="N11" s="11">
        <v>62.28</v>
      </c>
      <c r="O11" s="10">
        <v>3.21</v>
      </c>
      <c r="P11" s="12">
        <v>0</v>
      </c>
      <c r="Q11" s="10">
        <v>147.99</v>
      </c>
      <c r="R11" s="11">
        <v>198.89999999999998</v>
      </c>
      <c r="S11" s="10">
        <v>65.22</v>
      </c>
      <c r="T11" s="10">
        <v>94.58</v>
      </c>
      <c r="U11" s="11">
        <v>0</v>
      </c>
      <c r="V11" s="10">
        <v>19.53</v>
      </c>
      <c r="W11" s="10">
        <v>0</v>
      </c>
      <c r="X11" s="11">
        <v>1209.68</v>
      </c>
      <c r="Y11" s="13">
        <v>929.09</v>
      </c>
      <c r="Z11" s="13">
        <v>0</v>
      </c>
      <c r="AA11" s="13">
        <v>0</v>
      </c>
      <c r="AB11" s="11">
        <v>280.58999999999997</v>
      </c>
      <c r="AC11" s="10">
        <v>0</v>
      </c>
      <c r="AD11" s="10">
        <v>148.4</v>
      </c>
      <c r="AE11" s="10">
        <v>303.10000000000002</v>
      </c>
    </row>
    <row r="12" spans="1:31" ht="98.25" customHeight="1" x14ac:dyDescent="0.25">
      <c r="A12" s="34" t="s">
        <v>50</v>
      </c>
      <c r="B12" s="34" t="s">
        <v>22</v>
      </c>
      <c r="C12" s="34" t="s">
        <v>24</v>
      </c>
      <c r="D12" s="34" t="s">
        <v>25</v>
      </c>
      <c r="E12" s="27">
        <v>1</v>
      </c>
      <c r="F12" s="11">
        <v>29296.207000000002</v>
      </c>
      <c r="G12" s="11">
        <v>3810.9300000000003</v>
      </c>
      <c r="H12" s="11">
        <v>2926.98</v>
      </c>
      <c r="I12" s="10">
        <v>0</v>
      </c>
      <c r="J12" s="10">
        <v>0</v>
      </c>
      <c r="K12" s="11">
        <v>883.95</v>
      </c>
      <c r="L12" s="10">
        <v>0</v>
      </c>
      <c r="M12" s="10">
        <v>6622.04</v>
      </c>
      <c r="N12" s="11">
        <v>5855.04</v>
      </c>
      <c r="O12" s="10">
        <v>663.14</v>
      </c>
      <c r="P12" s="12">
        <v>0</v>
      </c>
      <c r="Q12" s="10">
        <v>2374.46</v>
      </c>
      <c r="R12" s="11">
        <v>173.34</v>
      </c>
      <c r="S12" s="10">
        <v>106.16</v>
      </c>
      <c r="T12" s="10">
        <v>48.95</v>
      </c>
      <c r="U12" s="11">
        <v>0</v>
      </c>
      <c r="V12" s="10">
        <v>37.92</v>
      </c>
      <c r="W12" s="10">
        <v>15266.957</v>
      </c>
      <c r="X12" s="11">
        <v>730.08</v>
      </c>
      <c r="Y12" s="13">
        <v>560.74</v>
      </c>
      <c r="Z12" s="13">
        <v>0</v>
      </c>
      <c r="AA12" s="13">
        <v>0</v>
      </c>
      <c r="AB12" s="11">
        <v>169.34</v>
      </c>
      <c r="AC12" s="10">
        <v>0</v>
      </c>
      <c r="AD12" s="10">
        <v>125.37</v>
      </c>
      <c r="AE12" s="10">
        <v>0</v>
      </c>
    </row>
    <row r="13" spans="1:31" ht="63" x14ac:dyDescent="0.25">
      <c r="A13" s="34" t="s">
        <v>50</v>
      </c>
      <c r="B13" s="34" t="s">
        <v>51</v>
      </c>
      <c r="C13" s="34" t="s">
        <v>52</v>
      </c>
      <c r="D13" s="34" t="s">
        <v>25</v>
      </c>
      <c r="E13" s="27">
        <v>1</v>
      </c>
      <c r="F13" s="11">
        <v>325511.30000000005</v>
      </c>
      <c r="G13" s="11">
        <v>304655.01</v>
      </c>
      <c r="H13" s="11">
        <v>233990.02</v>
      </c>
      <c r="I13" s="11">
        <v>0</v>
      </c>
      <c r="J13" s="11">
        <v>0</v>
      </c>
      <c r="K13" s="11">
        <v>70664.990000000005</v>
      </c>
      <c r="L13" s="11">
        <v>0</v>
      </c>
      <c r="M13" s="11">
        <v>16919.150000000001</v>
      </c>
      <c r="N13" s="11">
        <v>0</v>
      </c>
      <c r="O13" s="11">
        <v>1719.15</v>
      </c>
      <c r="P13" s="11">
        <v>0</v>
      </c>
      <c r="Q13" s="11">
        <v>800</v>
      </c>
      <c r="R13" s="11">
        <v>467.81</v>
      </c>
      <c r="S13" s="11">
        <v>176.83</v>
      </c>
      <c r="T13" s="11">
        <v>0</v>
      </c>
      <c r="U13" s="11">
        <v>0</v>
      </c>
      <c r="V13" s="11">
        <v>23.67</v>
      </c>
      <c r="W13" s="11">
        <v>0</v>
      </c>
      <c r="X13" s="11">
        <v>2468.83</v>
      </c>
      <c r="Y13" s="11">
        <v>1896.18</v>
      </c>
      <c r="Z13" s="11">
        <v>0</v>
      </c>
      <c r="AA13" s="11">
        <v>0</v>
      </c>
      <c r="AB13" s="11">
        <v>572.65</v>
      </c>
      <c r="AC13" s="10">
        <v>0</v>
      </c>
      <c r="AD13" s="10">
        <v>0</v>
      </c>
      <c r="AE13" s="11">
        <v>0</v>
      </c>
    </row>
    <row r="14" spans="1:31" ht="23.25" x14ac:dyDescent="0.25">
      <c r="A14" s="55">
        <v>2024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102.75" customHeight="1" x14ac:dyDescent="0.25">
      <c r="A15" s="34" t="s">
        <v>50</v>
      </c>
      <c r="B15" s="34" t="s">
        <v>20</v>
      </c>
      <c r="C15" s="34" t="s">
        <v>23</v>
      </c>
      <c r="D15" s="34" t="s">
        <v>25</v>
      </c>
      <c r="E15" s="27">
        <v>1</v>
      </c>
      <c r="F15" s="11">
        <v>4058.672</v>
      </c>
      <c r="G15" s="11">
        <v>1943.48</v>
      </c>
      <c r="H15" s="11">
        <v>1492.69</v>
      </c>
      <c r="I15" s="10">
        <v>0</v>
      </c>
      <c r="J15" s="10">
        <v>0</v>
      </c>
      <c r="K15" s="11">
        <v>450.79</v>
      </c>
      <c r="L15" s="10">
        <v>0</v>
      </c>
      <c r="M15" s="38">
        <v>227.52200000000002</v>
      </c>
      <c r="N15" s="11">
        <v>61.36</v>
      </c>
      <c r="O15" s="10">
        <v>3.34</v>
      </c>
      <c r="P15" s="12">
        <v>0</v>
      </c>
      <c r="Q15" s="10">
        <v>156.4</v>
      </c>
      <c r="R15" s="11">
        <v>144.76</v>
      </c>
      <c r="S15" s="10">
        <v>117.26</v>
      </c>
      <c r="T15" s="10">
        <v>93.7</v>
      </c>
      <c r="U15" s="11">
        <v>0</v>
      </c>
      <c r="V15" s="10">
        <v>20.64</v>
      </c>
      <c r="W15" s="10">
        <v>0</v>
      </c>
      <c r="X15" s="11">
        <v>1282.73</v>
      </c>
      <c r="Y15" s="13">
        <v>985.2</v>
      </c>
      <c r="Z15" s="13">
        <v>0</v>
      </c>
      <c r="AA15" s="13">
        <v>0</v>
      </c>
      <c r="AB15" s="11">
        <v>297.52999999999997</v>
      </c>
      <c r="AC15" s="10">
        <v>0</v>
      </c>
      <c r="AD15" s="10">
        <v>72.180000000000007</v>
      </c>
      <c r="AE15" s="10">
        <v>301.7</v>
      </c>
    </row>
    <row r="16" spans="1:31" ht="102.75" customHeight="1" x14ac:dyDescent="0.25">
      <c r="A16" s="34" t="s">
        <v>50</v>
      </c>
      <c r="B16" s="34" t="s">
        <v>22</v>
      </c>
      <c r="C16" s="34" t="s">
        <v>24</v>
      </c>
      <c r="D16" s="34" t="s">
        <v>25</v>
      </c>
      <c r="E16" s="27">
        <v>1</v>
      </c>
      <c r="F16" s="11">
        <v>30859.97</v>
      </c>
      <c r="G16" s="11">
        <v>5489.09</v>
      </c>
      <c r="H16" s="11">
        <v>4215.8900000000003</v>
      </c>
      <c r="I16" s="10">
        <v>0</v>
      </c>
      <c r="J16" s="10">
        <v>0</v>
      </c>
      <c r="K16" s="11">
        <v>1273.2</v>
      </c>
      <c r="L16" s="10">
        <v>0</v>
      </c>
      <c r="M16" s="10">
        <v>6623.61</v>
      </c>
      <c r="N16" s="11">
        <v>5855.04</v>
      </c>
      <c r="O16" s="10">
        <v>663.14</v>
      </c>
      <c r="P16" s="12">
        <v>0</v>
      </c>
      <c r="Q16" s="10">
        <v>1925.53</v>
      </c>
      <c r="R16" s="11">
        <v>175.14</v>
      </c>
      <c r="S16" s="10">
        <v>107.93</v>
      </c>
      <c r="T16" s="10">
        <v>48.95</v>
      </c>
      <c r="U16" s="11">
        <v>0</v>
      </c>
      <c r="V16" s="10">
        <v>38.43</v>
      </c>
      <c r="W16" s="10">
        <v>15570.82</v>
      </c>
      <c r="X16" s="11">
        <v>744.81</v>
      </c>
      <c r="Y16" s="13">
        <v>572.04999999999995</v>
      </c>
      <c r="Z16" s="13">
        <v>0</v>
      </c>
      <c r="AA16" s="13">
        <v>0</v>
      </c>
      <c r="AB16" s="11">
        <v>172.76</v>
      </c>
      <c r="AC16" s="10">
        <v>0</v>
      </c>
      <c r="AD16" s="10">
        <v>135.66</v>
      </c>
      <c r="AE16" s="10">
        <v>0</v>
      </c>
    </row>
    <row r="17" spans="1:31" ht="99.75" customHeight="1" x14ac:dyDescent="0.25">
      <c r="A17" s="34" t="s">
        <v>50</v>
      </c>
      <c r="B17" s="34" t="s">
        <v>51</v>
      </c>
      <c r="C17" s="34" t="s">
        <v>52</v>
      </c>
      <c r="D17" s="34" t="s">
        <v>25</v>
      </c>
      <c r="E17" s="27">
        <v>1</v>
      </c>
      <c r="F17" s="11">
        <v>323871.60000000009</v>
      </c>
      <c r="G17" s="11">
        <v>314637.91000000003</v>
      </c>
      <c r="H17" s="11">
        <v>241657.38</v>
      </c>
      <c r="I17" s="11">
        <v>0</v>
      </c>
      <c r="J17" s="11">
        <v>0</v>
      </c>
      <c r="K17" s="11">
        <v>72980.53</v>
      </c>
      <c r="L17" s="11">
        <v>0</v>
      </c>
      <c r="M17" s="11">
        <v>6019.2000000000007</v>
      </c>
      <c r="N17" s="11">
        <v>0</v>
      </c>
      <c r="O17" s="11">
        <v>1132.1500000000001</v>
      </c>
      <c r="P17" s="11">
        <v>0</v>
      </c>
      <c r="Q17" s="11">
        <v>800</v>
      </c>
      <c r="R17" s="11">
        <v>475.34</v>
      </c>
      <c r="S17" s="11">
        <v>179.78</v>
      </c>
      <c r="T17" s="11">
        <v>0</v>
      </c>
      <c r="U17" s="11">
        <v>0</v>
      </c>
      <c r="V17" s="11">
        <v>24.06</v>
      </c>
      <c r="W17" s="11">
        <v>0</v>
      </c>
      <c r="X17" s="11">
        <v>1735.31</v>
      </c>
      <c r="Y17" s="11">
        <v>1332.8</v>
      </c>
      <c r="Z17" s="11">
        <v>0</v>
      </c>
      <c r="AA17" s="11">
        <v>0</v>
      </c>
      <c r="AB17" s="11">
        <v>402.51</v>
      </c>
      <c r="AC17" s="10">
        <v>0</v>
      </c>
      <c r="AD17" s="10">
        <v>0</v>
      </c>
      <c r="AE17" s="11">
        <v>0</v>
      </c>
    </row>
    <row r="18" spans="1:31" ht="23.25" x14ac:dyDescent="0.25">
      <c r="A18" s="55">
        <v>2025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78.75" x14ac:dyDescent="0.25">
      <c r="A19" s="34" t="s">
        <v>50</v>
      </c>
      <c r="B19" s="34" t="s">
        <v>20</v>
      </c>
      <c r="C19" s="34" t="s">
        <v>23</v>
      </c>
      <c r="D19" s="34" t="s">
        <v>25</v>
      </c>
      <c r="E19" s="27">
        <v>1</v>
      </c>
      <c r="F19" s="11">
        <v>4199.8069999999998</v>
      </c>
      <c r="G19" s="11">
        <v>1921.66</v>
      </c>
      <c r="H19" s="11">
        <v>1475.93</v>
      </c>
      <c r="I19" s="10"/>
      <c r="J19" s="10"/>
      <c r="K19" s="11">
        <v>445.73</v>
      </c>
      <c r="L19" s="10">
        <v>0</v>
      </c>
      <c r="M19" s="38">
        <v>325.42</v>
      </c>
      <c r="N19" s="11">
        <v>78.78</v>
      </c>
      <c r="O19" s="10">
        <v>3.99</v>
      </c>
      <c r="P19" s="12">
        <v>0</v>
      </c>
      <c r="Q19" s="10">
        <v>172.17</v>
      </c>
      <c r="R19" s="11">
        <v>274.17</v>
      </c>
      <c r="S19" s="10">
        <v>112.84</v>
      </c>
      <c r="T19" s="10">
        <v>90.43</v>
      </c>
      <c r="U19" s="11">
        <v>0</v>
      </c>
      <c r="V19" s="10">
        <v>19.2</v>
      </c>
      <c r="W19" s="10">
        <v>0</v>
      </c>
      <c r="X19" s="11">
        <v>1121.17</v>
      </c>
      <c r="Y19" s="13">
        <v>861.11</v>
      </c>
      <c r="Z19" s="13"/>
      <c r="AA19" s="13"/>
      <c r="AB19" s="11">
        <v>260.06</v>
      </c>
      <c r="AC19" s="10">
        <v>0</v>
      </c>
      <c r="AD19" s="10">
        <v>162.74700000000001</v>
      </c>
      <c r="AE19" s="10">
        <v>301.7</v>
      </c>
    </row>
    <row r="20" spans="1:31" ht="63" x14ac:dyDescent="0.25">
      <c r="A20" s="34" t="s">
        <v>50</v>
      </c>
      <c r="B20" s="34" t="s">
        <v>22</v>
      </c>
      <c r="C20" s="34" t="s">
        <v>24</v>
      </c>
      <c r="D20" s="34" t="s">
        <v>25</v>
      </c>
      <c r="E20" s="27">
        <v>1</v>
      </c>
      <c r="F20" s="11">
        <v>13321.769</v>
      </c>
      <c r="G20" s="11">
        <v>11668.16</v>
      </c>
      <c r="H20" s="11">
        <v>8961.7199999999993</v>
      </c>
      <c r="I20" s="10"/>
      <c r="J20" s="10"/>
      <c r="K20" s="11">
        <v>2706.44</v>
      </c>
      <c r="L20" s="10">
        <v>0</v>
      </c>
      <c r="M20" s="10">
        <v>218.19</v>
      </c>
      <c r="N20" s="11">
        <v>0</v>
      </c>
      <c r="O20" s="10">
        <v>5</v>
      </c>
      <c r="P20" s="12">
        <v>0</v>
      </c>
      <c r="Q20" s="10">
        <v>80</v>
      </c>
      <c r="R20" s="11">
        <v>88.99</v>
      </c>
      <c r="S20" s="10">
        <v>25.95</v>
      </c>
      <c r="T20" s="10">
        <v>0</v>
      </c>
      <c r="U20" s="11">
        <v>0</v>
      </c>
      <c r="V20" s="10">
        <v>19.11</v>
      </c>
      <c r="W20" s="10">
        <v>0</v>
      </c>
      <c r="X20" s="11">
        <v>1144.1199999999999</v>
      </c>
      <c r="Y20" s="13">
        <v>878.74</v>
      </c>
      <c r="Z20" s="13"/>
      <c r="AA20" s="13"/>
      <c r="AB20" s="11">
        <v>265.38</v>
      </c>
      <c r="AC20" s="10">
        <v>0</v>
      </c>
      <c r="AD20" s="10">
        <v>77.248999999999995</v>
      </c>
      <c r="AE20" s="10">
        <v>0</v>
      </c>
    </row>
    <row r="21" spans="1:31" ht="63" x14ac:dyDescent="0.25">
      <c r="A21" s="34" t="s">
        <v>50</v>
      </c>
      <c r="B21" s="34" t="s">
        <v>51</v>
      </c>
      <c r="C21" s="34" t="s">
        <v>52</v>
      </c>
      <c r="D21" s="34" t="s">
        <v>25</v>
      </c>
      <c r="E21" s="27">
        <v>1</v>
      </c>
      <c r="F21" s="11">
        <v>323714.69900000002</v>
      </c>
      <c r="G21" s="11">
        <v>280421.14</v>
      </c>
      <c r="H21" s="11">
        <v>215377.22</v>
      </c>
      <c r="I21" s="11"/>
      <c r="J21" s="11"/>
      <c r="K21" s="11">
        <v>65043.92</v>
      </c>
      <c r="L21" s="11">
        <v>0</v>
      </c>
      <c r="M21" s="11">
        <v>28769.200000000001</v>
      </c>
      <c r="N21" s="11">
        <v>1132.1500000000001</v>
      </c>
      <c r="O21" s="11">
        <v>28769.200000000001</v>
      </c>
      <c r="P21" s="11">
        <v>0</v>
      </c>
      <c r="Q21" s="11">
        <v>5500</v>
      </c>
      <c r="R21" s="11">
        <v>467.81</v>
      </c>
      <c r="S21" s="11">
        <v>176.83</v>
      </c>
      <c r="T21" s="11">
        <v>0</v>
      </c>
      <c r="U21" s="11">
        <v>0</v>
      </c>
      <c r="V21" s="11">
        <v>23.67</v>
      </c>
      <c r="W21" s="11">
        <v>0</v>
      </c>
      <c r="X21" s="11">
        <v>7396.9500000000007</v>
      </c>
      <c r="Y21" s="11">
        <v>5681.22</v>
      </c>
      <c r="Z21" s="11"/>
      <c r="AA21" s="11"/>
      <c r="AB21" s="11">
        <v>1715.73</v>
      </c>
      <c r="AC21" s="10">
        <v>0</v>
      </c>
      <c r="AD21" s="10">
        <v>959.09900000000005</v>
      </c>
      <c r="AE21" s="11">
        <v>0</v>
      </c>
    </row>
    <row r="23" spans="1:31" ht="87" customHeight="1" x14ac:dyDescent="0.25">
      <c r="A23" s="47" t="s">
        <v>67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1" ht="15.75" customHeight="1" x14ac:dyDescent="0.25">
      <c r="A24" s="53" t="s">
        <v>0</v>
      </c>
      <c r="B24" s="50" t="s">
        <v>26</v>
      </c>
      <c r="C24" s="53" t="s">
        <v>1</v>
      </c>
      <c r="D24" s="53"/>
      <c r="E24" s="53"/>
      <c r="F24" s="50" t="s">
        <v>27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1" ht="15.75" x14ac:dyDescent="0.25">
      <c r="A25" s="53"/>
      <c r="B25" s="50"/>
      <c r="C25" s="52" t="s">
        <v>2</v>
      </c>
      <c r="D25" s="52" t="s">
        <v>3</v>
      </c>
      <c r="E25" s="53" t="s">
        <v>4</v>
      </c>
      <c r="F25" s="51" t="s">
        <v>46</v>
      </c>
      <c r="G25" s="54" t="s">
        <v>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1" ht="15.75" x14ac:dyDescent="0.25">
      <c r="A26" s="53"/>
      <c r="B26" s="50"/>
      <c r="C26" s="52"/>
      <c r="D26" s="52"/>
      <c r="E26" s="53"/>
      <c r="F26" s="51"/>
      <c r="G26" s="50" t="s">
        <v>6</v>
      </c>
      <c r="H26" s="50"/>
      <c r="I26" s="50"/>
      <c r="J26" s="50"/>
      <c r="K26" s="50"/>
      <c r="L26" s="50"/>
      <c r="M26" s="50" t="s">
        <v>47</v>
      </c>
      <c r="N26" s="50"/>
      <c r="O26" s="50"/>
      <c r="P26" s="50" t="s">
        <v>30</v>
      </c>
      <c r="Q26" s="50" t="s">
        <v>7</v>
      </c>
      <c r="R26" s="50" t="s">
        <v>31</v>
      </c>
      <c r="S26" s="50" t="s">
        <v>8</v>
      </c>
      <c r="T26" s="50" t="s">
        <v>9</v>
      </c>
      <c r="U26" s="50" t="s">
        <v>48</v>
      </c>
      <c r="V26" s="50" t="s">
        <v>10</v>
      </c>
      <c r="W26" s="50" t="s">
        <v>11</v>
      </c>
      <c r="X26" s="50" t="s">
        <v>80</v>
      </c>
      <c r="Y26" s="50"/>
      <c r="Z26" s="50"/>
      <c r="AA26" s="50"/>
      <c r="AB26" s="50"/>
      <c r="AC26" s="50"/>
      <c r="AD26" s="50" t="s">
        <v>12</v>
      </c>
    </row>
    <row r="27" spans="1:31" ht="15.75" x14ac:dyDescent="0.25">
      <c r="A27" s="53"/>
      <c r="B27" s="50"/>
      <c r="C27" s="52"/>
      <c r="D27" s="52"/>
      <c r="E27" s="53"/>
      <c r="F27" s="51"/>
      <c r="G27" s="51" t="s">
        <v>13</v>
      </c>
      <c r="H27" s="50" t="s">
        <v>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 t="s">
        <v>49</v>
      </c>
      <c r="Y27" s="50" t="s">
        <v>5</v>
      </c>
      <c r="Z27" s="50"/>
      <c r="AA27" s="50"/>
      <c r="AB27" s="50"/>
      <c r="AC27" s="50"/>
      <c r="AD27" s="50"/>
    </row>
    <row r="28" spans="1:31" ht="64.5" customHeight="1" x14ac:dyDescent="0.25">
      <c r="A28" s="53"/>
      <c r="B28" s="50"/>
      <c r="C28" s="52"/>
      <c r="D28" s="52"/>
      <c r="E28" s="53"/>
      <c r="F28" s="51"/>
      <c r="G28" s="51"/>
      <c r="H28" s="50" t="s">
        <v>15</v>
      </c>
      <c r="I28" s="50" t="s">
        <v>16</v>
      </c>
      <c r="J28" s="50" t="s">
        <v>17</v>
      </c>
      <c r="K28" s="50" t="s">
        <v>18</v>
      </c>
      <c r="L28" s="50" t="s">
        <v>19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50" t="s">
        <v>15</v>
      </c>
      <c r="Z28" s="50" t="s">
        <v>16</v>
      </c>
      <c r="AA28" s="50" t="s">
        <v>17</v>
      </c>
      <c r="AB28" s="50" t="s">
        <v>18</v>
      </c>
      <c r="AC28" s="50" t="s">
        <v>19</v>
      </c>
      <c r="AD28" s="50"/>
    </row>
    <row r="29" spans="1:31" ht="15.75" x14ac:dyDescent="0.25">
      <c r="A29" s="53"/>
      <c r="B29" s="50"/>
      <c r="C29" s="52"/>
      <c r="D29" s="52"/>
      <c r="E29" s="53"/>
      <c r="F29" s="51"/>
      <c r="G29" s="51"/>
      <c r="H29" s="50"/>
      <c r="I29" s="50"/>
      <c r="J29" s="50"/>
      <c r="K29" s="50"/>
      <c r="L29" s="50"/>
      <c r="M29" s="51" t="s">
        <v>14</v>
      </c>
      <c r="N29" s="50" t="s">
        <v>33</v>
      </c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50"/>
      <c r="Z29" s="50"/>
      <c r="AA29" s="50"/>
      <c r="AB29" s="50"/>
      <c r="AC29" s="50"/>
      <c r="AD29" s="50"/>
    </row>
    <row r="30" spans="1:31" ht="162.75" customHeight="1" x14ac:dyDescent="0.25">
      <c r="A30" s="53"/>
      <c r="B30" s="50"/>
      <c r="C30" s="52"/>
      <c r="D30" s="52"/>
      <c r="E30" s="53"/>
      <c r="F30" s="51"/>
      <c r="G30" s="51"/>
      <c r="H30" s="50"/>
      <c r="I30" s="50"/>
      <c r="J30" s="50"/>
      <c r="K30" s="50"/>
      <c r="L30" s="50"/>
      <c r="M30" s="51"/>
      <c r="N30" s="31" t="s">
        <v>34</v>
      </c>
      <c r="O30" s="31" t="s">
        <v>35</v>
      </c>
      <c r="P30" s="50"/>
      <c r="Q30" s="50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</row>
    <row r="31" spans="1:31" ht="15.75" x14ac:dyDescent="0.25">
      <c r="A31" s="32">
        <v>1</v>
      </c>
      <c r="B31" s="32">
        <v>2</v>
      </c>
      <c r="C31" s="33">
        <v>3</v>
      </c>
      <c r="D31" s="32">
        <v>4</v>
      </c>
      <c r="E31" s="33">
        <v>5</v>
      </c>
      <c r="F31" s="32">
        <v>6</v>
      </c>
      <c r="G31" s="33">
        <v>7</v>
      </c>
      <c r="H31" s="32">
        <v>8</v>
      </c>
      <c r="I31" s="33">
        <v>9</v>
      </c>
      <c r="J31" s="32">
        <v>10</v>
      </c>
      <c r="K31" s="33">
        <v>11</v>
      </c>
      <c r="L31" s="32">
        <v>12</v>
      </c>
      <c r="M31" s="33">
        <v>13</v>
      </c>
      <c r="N31" s="32">
        <v>14</v>
      </c>
      <c r="O31" s="33">
        <v>15</v>
      </c>
      <c r="P31" s="32">
        <v>16</v>
      </c>
      <c r="Q31" s="33">
        <v>17</v>
      </c>
      <c r="R31" s="32">
        <v>18</v>
      </c>
      <c r="S31" s="33">
        <v>19</v>
      </c>
      <c r="T31" s="32">
        <v>20</v>
      </c>
      <c r="U31" s="33">
        <v>21</v>
      </c>
      <c r="V31" s="32">
        <v>22</v>
      </c>
      <c r="W31" s="33">
        <v>23</v>
      </c>
      <c r="X31" s="32">
        <v>24</v>
      </c>
      <c r="Y31" s="33">
        <v>25</v>
      </c>
      <c r="Z31" s="32">
        <v>26</v>
      </c>
      <c r="AA31" s="33">
        <v>27</v>
      </c>
      <c r="AB31" s="32">
        <v>28</v>
      </c>
      <c r="AC31" s="33">
        <v>29</v>
      </c>
      <c r="AD31" s="32">
        <v>30</v>
      </c>
    </row>
    <row r="32" spans="1:31" ht="23.25" x14ac:dyDescent="0.25">
      <c r="A32" s="48">
        <v>2023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ht="78.75" x14ac:dyDescent="0.25">
      <c r="A33" s="49" t="s">
        <v>71</v>
      </c>
      <c r="B33" s="30" t="s">
        <v>20</v>
      </c>
      <c r="C33" s="30" t="s">
        <v>23</v>
      </c>
      <c r="D33" s="30" t="s">
        <v>25</v>
      </c>
      <c r="E33" s="8">
        <v>1</v>
      </c>
      <c r="F33" s="9">
        <f t="shared" ref="F33:F34" si="0">SUM(G33,M33,Q33,R33,S33,T33,V33,W33,X33,AD33,P33,U33)</f>
        <v>3901.5099999999998</v>
      </c>
      <c r="G33" s="9">
        <f t="shared" ref="G33:G34" si="1">SUM(H33:L33)</f>
        <v>1703.76</v>
      </c>
      <c r="H33" s="9">
        <v>1308.57</v>
      </c>
      <c r="I33" s="14">
        <v>0</v>
      </c>
      <c r="J33" s="14">
        <v>0</v>
      </c>
      <c r="K33" s="9">
        <f t="shared" ref="K33:K34" si="2">ROUND(H33*0.302,2)</f>
        <v>395.19</v>
      </c>
      <c r="L33" s="14">
        <v>0</v>
      </c>
      <c r="M33" s="9">
        <v>265.86</v>
      </c>
      <c r="N33" s="9">
        <v>55.78</v>
      </c>
      <c r="O33" s="14">
        <v>4.4400000000000004</v>
      </c>
      <c r="P33" s="16">
        <v>0</v>
      </c>
      <c r="Q33" s="14">
        <v>147.99</v>
      </c>
      <c r="R33" s="9">
        <v>278.89999999999998</v>
      </c>
      <c r="S33" s="14">
        <v>152.24</v>
      </c>
      <c r="T33" s="14">
        <v>91.99</v>
      </c>
      <c r="U33" s="9">
        <v>0</v>
      </c>
      <c r="V33" s="14">
        <v>19.53</v>
      </c>
      <c r="W33" s="14">
        <v>0</v>
      </c>
      <c r="X33" s="9">
        <f t="shared" ref="X33:X34" si="3">SUM(Y33:AC33)</f>
        <v>1083.52</v>
      </c>
      <c r="Y33" s="17">
        <v>832.2</v>
      </c>
      <c r="Z33" s="17">
        <v>0</v>
      </c>
      <c r="AA33" s="17">
        <v>0</v>
      </c>
      <c r="AB33" s="9">
        <f t="shared" ref="AB33:AB34" si="4">ROUND(Y33*0.302,2)</f>
        <v>251.32</v>
      </c>
      <c r="AC33" s="14">
        <v>0</v>
      </c>
      <c r="AD33" s="14">
        <f>148.4+9.32</f>
        <v>157.72</v>
      </c>
    </row>
    <row r="34" spans="1:30" ht="63" x14ac:dyDescent="0.25">
      <c r="A34" s="49"/>
      <c r="B34" s="30" t="s">
        <v>22</v>
      </c>
      <c r="C34" s="30" t="s">
        <v>24</v>
      </c>
      <c r="D34" s="30" t="s">
        <v>25</v>
      </c>
      <c r="E34" s="8">
        <v>1</v>
      </c>
      <c r="F34" s="9">
        <f t="shared" si="0"/>
        <v>7772.6999999999989</v>
      </c>
      <c r="G34" s="9">
        <f t="shared" si="1"/>
        <v>3456.6899999999996</v>
      </c>
      <c r="H34" s="9">
        <v>2654.91</v>
      </c>
      <c r="I34" s="14">
        <v>0</v>
      </c>
      <c r="J34" s="14">
        <v>0</v>
      </c>
      <c r="K34" s="9">
        <f t="shared" si="2"/>
        <v>801.78</v>
      </c>
      <c r="L34" s="14">
        <v>0</v>
      </c>
      <c r="M34" s="14">
        <v>1711.57</v>
      </c>
      <c r="N34" s="9">
        <v>1008.05</v>
      </c>
      <c r="O34" s="14">
        <v>16.55</v>
      </c>
      <c r="P34" s="16">
        <v>0</v>
      </c>
      <c r="Q34" s="14">
        <v>798.13</v>
      </c>
      <c r="R34" s="9">
        <v>278.89999999999998</v>
      </c>
      <c r="S34" s="14">
        <v>172.88</v>
      </c>
      <c r="T34" s="14">
        <v>78.760000000000005</v>
      </c>
      <c r="U34" s="9">
        <v>0</v>
      </c>
      <c r="V34" s="14">
        <v>19.53</v>
      </c>
      <c r="W34" s="14">
        <v>0</v>
      </c>
      <c r="X34" s="9">
        <f t="shared" si="3"/>
        <v>1058.06</v>
      </c>
      <c r="Y34" s="17">
        <v>812.64</v>
      </c>
      <c r="Z34" s="17">
        <v>0</v>
      </c>
      <c r="AA34" s="17">
        <v>0</v>
      </c>
      <c r="AB34" s="9">
        <f t="shared" si="4"/>
        <v>245.42</v>
      </c>
      <c r="AC34" s="14">
        <v>0</v>
      </c>
      <c r="AD34" s="14">
        <v>198.18</v>
      </c>
    </row>
    <row r="35" spans="1:30" ht="23.25" x14ac:dyDescent="0.25">
      <c r="A35" s="48">
        <v>2024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78.75" x14ac:dyDescent="0.25">
      <c r="A36" s="49" t="s">
        <v>71</v>
      </c>
      <c r="B36" s="30" t="s">
        <v>20</v>
      </c>
      <c r="C36" s="30" t="s">
        <v>23</v>
      </c>
      <c r="D36" s="30" t="s">
        <v>25</v>
      </c>
      <c r="E36" s="8">
        <v>1</v>
      </c>
      <c r="F36" s="9">
        <f t="shared" ref="F36:F37" si="5">SUM(G36,M36,Q36,R36,S36,T36,V36,W36,X36,AD36,P36,U36)</f>
        <v>4064.535702770148</v>
      </c>
      <c r="G36" s="9">
        <f t="shared" ref="G36:G37" si="6">SUM(H36:L36)</f>
        <v>1806.39</v>
      </c>
      <c r="H36" s="9">
        <v>1387.4</v>
      </c>
      <c r="I36" s="14">
        <v>0</v>
      </c>
      <c r="J36" s="14">
        <v>0</v>
      </c>
      <c r="K36" s="9">
        <f t="shared" ref="K36:K37" si="7">ROUND(H36*0.302,2)</f>
        <v>418.99</v>
      </c>
      <c r="L36" s="14">
        <v>0</v>
      </c>
      <c r="M36" s="9">
        <v>299.63824531040814</v>
      </c>
      <c r="N36" s="9">
        <v>60.562764192186954</v>
      </c>
      <c r="O36" s="14">
        <v>4.6877545317298264</v>
      </c>
      <c r="P36" s="16">
        <v>0</v>
      </c>
      <c r="Q36" s="14">
        <v>156.40250142729931</v>
      </c>
      <c r="R36" s="9">
        <v>294.75606777966647</v>
      </c>
      <c r="S36" s="14">
        <v>121.11472710665102</v>
      </c>
      <c r="T36" s="14">
        <v>93.70108424598213</v>
      </c>
      <c r="U36" s="9">
        <v>0</v>
      </c>
      <c r="V36" s="14">
        <v>20.641241728423271</v>
      </c>
      <c r="W36" s="14">
        <v>0</v>
      </c>
      <c r="X36" s="9">
        <f t="shared" ref="X36:X37" si="8">SUM(Y36:AC36)</f>
        <v>1117.02</v>
      </c>
      <c r="Y36" s="17">
        <v>857.93</v>
      </c>
      <c r="Z36" s="17">
        <v>0</v>
      </c>
      <c r="AA36" s="17">
        <v>0</v>
      </c>
      <c r="AB36" s="9">
        <f t="shared" ref="AB36:AB37" si="9">ROUND(Y36*0.302,2)</f>
        <v>259.08999999999997</v>
      </c>
      <c r="AC36" s="14">
        <v>0</v>
      </c>
      <c r="AD36" s="14">
        <v>154.87183517171746</v>
      </c>
    </row>
    <row r="37" spans="1:30" ht="63" x14ac:dyDescent="0.25">
      <c r="A37" s="49"/>
      <c r="B37" s="30" t="s">
        <v>22</v>
      </c>
      <c r="C37" s="30" t="s">
        <v>24</v>
      </c>
      <c r="D37" s="30" t="s">
        <v>25</v>
      </c>
      <c r="E37" s="8">
        <v>1</v>
      </c>
      <c r="F37" s="9">
        <f t="shared" si="5"/>
        <v>8197.2060442021539</v>
      </c>
      <c r="G37" s="9">
        <f t="shared" si="6"/>
        <v>3628.3</v>
      </c>
      <c r="H37" s="9">
        <v>2786.71</v>
      </c>
      <c r="I37" s="14">
        <v>0</v>
      </c>
      <c r="J37" s="14">
        <v>0</v>
      </c>
      <c r="K37" s="9">
        <f t="shared" si="7"/>
        <v>841.59</v>
      </c>
      <c r="L37" s="14">
        <v>0</v>
      </c>
      <c r="M37" s="14">
        <v>1768.6984258438417</v>
      </c>
      <c r="N37" s="9">
        <v>1159.8952082714457</v>
      </c>
      <c r="O37" s="14">
        <v>17.487268633342374</v>
      </c>
      <c r="P37" s="16">
        <v>0</v>
      </c>
      <c r="Q37" s="14">
        <v>843.49337993512813</v>
      </c>
      <c r="R37" s="9">
        <v>294.75606777966647</v>
      </c>
      <c r="S37" s="14">
        <v>180.52175458248982</v>
      </c>
      <c r="T37" s="14">
        <v>80.318301147334083</v>
      </c>
      <c r="U37" s="9">
        <v>0</v>
      </c>
      <c r="V37" s="14">
        <v>20.641241728423271</v>
      </c>
      <c r="W37" s="14">
        <v>0</v>
      </c>
      <c r="X37" s="9">
        <f t="shared" si="8"/>
        <v>1151.1599999999999</v>
      </c>
      <c r="Y37" s="17">
        <v>884.15</v>
      </c>
      <c r="Z37" s="17">
        <v>0</v>
      </c>
      <c r="AA37" s="17">
        <v>0</v>
      </c>
      <c r="AB37" s="9">
        <f t="shared" si="9"/>
        <v>267.01</v>
      </c>
      <c r="AC37" s="14">
        <v>0</v>
      </c>
      <c r="AD37" s="14">
        <v>229.3168731852694</v>
      </c>
    </row>
  </sheetData>
  <autoFilter ref="A9:AA13"/>
  <mergeCells count="84">
    <mergeCell ref="A10:AE10"/>
    <mergeCell ref="A14:AE14"/>
    <mergeCell ref="A18:AE18"/>
    <mergeCell ref="A1:AE1"/>
    <mergeCell ref="AE2:AE8"/>
    <mergeCell ref="G3:AD3"/>
    <mergeCell ref="W4:W8"/>
    <mergeCell ref="X4:AC4"/>
    <mergeCell ref="AD4:AD8"/>
    <mergeCell ref="X5:X8"/>
    <mergeCell ref="Y5:AC5"/>
    <mergeCell ref="AC6:AC8"/>
    <mergeCell ref="M4:O6"/>
    <mergeCell ref="U4:U8"/>
    <mergeCell ref="V4:V8"/>
    <mergeCell ref="AA6:AA8"/>
    <mergeCell ref="R4:R8"/>
    <mergeCell ref="S4:S8"/>
    <mergeCell ref="T4:T8"/>
    <mergeCell ref="Z6:Z8"/>
    <mergeCell ref="Y6:Y8"/>
    <mergeCell ref="A2:A8"/>
    <mergeCell ref="B2:B8"/>
    <mergeCell ref="C3:C8"/>
    <mergeCell ref="D3:D8"/>
    <mergeCell ref="E3:E8"/>
    <mergeCell ref="F3:F8"/>
    <mergeCell ref="G5:G8"/>
    <mergeCell ref="H5:L5"/>
    <mergeCell ref="C2:D2"/>
    <mergeCell ref="F2:AD2"/>
    <mergeCell ref="AB6:AB8"/>
    <mergeCell ref="M7:M8"/>
    <mergeCell ref="N7:O7"/>
    <mergeCell ref="G4:L4"/>
    <mergeCell ref="P4:P8"/>
    <mergeCell ref="Q4:Q8"/>
    <mergeCell ref="H6:H8"/>
    <mergeCell ref="I6:I8"/>
    <mergeCell ref="J6:J8"/>
    <mergeCell ref="K6:K8"/>
    <mergeCell ref="L6:L8"/>
    <mergeCell ref="A24:A30"/>
    <mergeCell ref="B24:B30"/>
    <mergeCell ref="C24:E24"/>
    <mergeCell ref="F24:AD24"/>
    <mergeCell ref="W26:W30"/>
    <mergeCell ref="X26:AC26"/>
    <mergeCell ref="AD26:AD30"/>
    <mergeCell ref="G27:G30"/>
    <mergeCell ref="H27:L27"/>
    <mergeCell ref="X27:X30"/>
    <mergeCell ref="Y27:AC27"/>
    <mergeCell ref="H28:H30"/>
    <mergeCell ref="I28:I30"/>
    <mergeCell ref="J28:J30"/>
    <mergeCell ref="K28:K30"/>
    <mergeCell ref="F25:F30"/>
    <mergeCell ref="G25:AD25"/>
    <mergeCell ref="G26:L26"/>
    <mergeCell ref="M26:O28"/>
    <mergeCell ref="P26:P30"/>
    <mergeCell ref="Q26:Q30"/>
    <mergeCell ref="R26:R30"/>
    <mergeCell ref="S26:S30"/>
    <mergeCell ref="T26:T30"/>
    <mergeCell ref="U26:U30"/>
    <mergeCell ref="V26:V30"/>
    <mergeCell ref="A23:AD23"/>
    <mergeCell ref="A32:AD32"/>
    <mergeCell ref="A35:AD35"/>
    <mergeCell ref="A36:A37"/>
    <mergeCell ref="A33:A34"/>
    <mergeCell ref="AC28:AC30"/>
    <mergeCell ref="M29:M30"/>
    <mergeCell ref="N29:O29"/>
    <mergeCell ref="L28:L30"/>
    <mergeCell ref="Y28:Y30"/>
    <mergeCell ref="Z28:Z30"/>
    <mergeCell ref="AA28:AA30"/>
    <mergeCell ref="AB28:AB30"/>
    <mergeCell ref="C25:C30"/>
    <mergeCell ref="D25:D30"/>
    <mergeCell ref="E25:E30"/>
  </mergeCells>
  <pageMargins left="0.43307086614173229" right="0.23622047244094491" top="0.74803149606299213" bottom="0.74803149606299213" header="0.11811023622047245" footer="0.11811023622047245"/>
  <pageSetup paperSize="9" scale="2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zoomScale="60" zoomScaleNormal="60" workbookViewId="0">
      <selection activeCell="K21" sqref="K21"/>
    </sheetView>
  </sheetViews>
  <sheetFormatPr defaultRowHeight="15" x14ac:dyDescent="0.25"/>
  <cols>
    <col min="1" max="1" width="38.5703125" style="5" customWidth="1"/>
    <col min="2" max="2" width="34.7109375" customWidth="1"/>
    <col min="3" max="3" width="17.140625" customWidth="1"/>
    <col min="4" max="4" width="12" customWidth="1"/>
    <col min="5" max="5" width="10.140625" customWidth="1"/>
    <col min="6" max="6" width="16.42578125" customWidth="1"/>
    <col min="7" max="7" width="17.42578125" customWidth="1"/>
    <col min="8" max="8" width="20.28515625" customWidth="1"/>
    <col min="9" max="9" width="15.7109375" customWidth="1"/>
    <col min="10" max="10" width="14.140625" customWidth="1"/>
    <col min="11" max="11" width="16.85546875" customWidth="1"/>
    <col min="12" max="12" width="12.5703125" customWidth="1"/>
    <col min="13" max="13" width="15.28515625" customWidth="1"/>
    <col min="14" max="14" width="22.28515625" customWidth="1"/>
    <col min="15" max="15" width="18.5703125" customWidth="1"/>
    <col min="16" max="16" width="23.140625" customWidth="1"/>
    <col min="17" max="17" width="14.5703125" customWidth="1"/>
    <col min="18" max="18" width="15" customWidth="1"/>
    <col min="19" max="19" width="15.85546875" customWidth="1"/>
    <col min="20" max="20" width="17.42578125" customWidth="1"/>
    <col min="21" max="21" width="21" customWidth="1"/>
    <col min="22" max="22" width="18.5703125" customWidth="1"/>
    <col min="23" max="23" width="18.140625" customWidth="1"/>
    <col min="24" max="24" width="16" customWidth="1"/>
    <col min="25" max="25" width="18.140625" customWidth="1"/>
    <col min="26" max="26" width="14.42578125" customWidth="1"/>
    <col min="27" max="27" width="17.5703125" customWidth="1"/>
    <col min="28" max="28" width="12.140625" customWidth="1"/>
    <col min="29" max="29" width="21" customWidth="1"/>
    <col min="30" max="30" width="12.85546875" customWidth="1"/>
    <col min="31" max="31" width="19.7109375" customWidth="1"/>
  </cols>
  <sheetData>
    <row r="1" spans="1:31" ht="60.75" customHeight="1" x14ac:dyDescent="0.2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5.75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15.75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15.75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15.75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70.5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15.75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37.2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15.75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23.25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63" x14ac:dyDescent="0.25">
      <c r="A11" s="34" t="s">
        <v>82</v>
      </c>
      <c r="B11" s="32" t="s">
        <v>22</v>
      </c>
      <c r="C11" s="34" t="s">
        <v>24</v>
      </c>
      <c r="D11" s="32" t="s">
        <v>21</v>
      </c>
      <c r="E11" s="27">
        <v>1</v>
      </c>
      <c r="F11" s="11">
        <v>90905.826000000001</v>
      </c>
      <c r="G11" s="11">
        <v>46141.58</v>
      </c>
      <c r="H11" s="11">
        <v>35439</v>
      </c>
      <c r="I11" s="11">
        <v>0</v>
      </c>
      <c r="J11" s="11">
        <v>0</v>
      </c>
      <c r="K11" s="11">
        <v>10702.58</v>
      </c>
      <c r="L11" s="11">
        <v>0</v>
      </c>
      <c r="M11" s="11">
        <v>6684.44</v>
      </c>
      <c r="N11" s="11">
        <v>3296.89</v>
      </c>
      <c r="O11" s="11">
        <v>1071.49</v>
      </c>
      <c r="P11" s="12">
        <v>0</v>
      </c>
      <c r="Q11" s="11">
        <v>2588.06</v>
      </c>
      <c r="R11" s="11">
        <v>5236.2059999999992</v>
      </c>
      <c r="S11" s="11">
        <v>1458.87</v>
      </c>
      <c r="T11" s="11">
        <v>1087.98</v>
      </c>
      <c r="U11" s="11">
        <v>0</v>
      </c>
      <c r="V11" s="11">
        <v>3761.75</v>
      </c>
      <c r="W11" s="11">
        <v>0</v>
      </c>
      <c r="X11" s="11">
        <v>22234.7</v>
      </c>
      <c r="Y11" s="13">
        <v>17077.34</v>
      </c>
      <c r="Z11" s="11">
        <v>0</v>
      </c>
      <c r="AA11" s="11">
        <v>0</v>
      </c>
      <c r="AB11" s="11">
        <v>5157.3599999999997</v>
      </c>
      <c r="AC11" s="10">
        <v>0</v>
      </c>
      <c r="AD11" s="10">
        <v>1712.24</v>
      </c>
      <c r="AE11" s="10">
        <v>164.4</v>
      </c>
    </row>
    <row r="12" spans="1:31" ht="23.25" x14ac:dyDescent="0.25">
      <c r="A12" s="55">
        <v>2024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ht="63" x14ac:dyDescent="0.25">
      <c r="A13" s="34" t="s">
        <v>82</v>
      </c>
      <c r="B13" s="32" t="s">
        <v>22</v>
      </c>
      <c r="C13" s="34" t="s">
        <v>24</v>
      </c>
      <c r="D13" s="32" t="s">
        <v>21</v>
      </c>
      <c r="E13" s="27">
        <v>1</v>
      </c>
      <c r="F13" s="11">
        <v>94600.780000000013</v>
      </c>
      <c r="G13" s="11">
        <v>48854.83</v>
      </c>
      <c r="H13" s="11">
        <v>37522.910000000003</v>
      </c>
      <c r="I13" s="11">
        <v>0</v>
      </c>
      <c r="J13" s="11">
        <v>0</v>
      </c>
      <c r="K13" s="11">
        <v>11331.92</v>
      </c>
      <c r="L13" s="11">
        <v>0</v>
      </c>
      <c r="M13" s="11">
        <v>6090.53</v>
      </c>
      <c r="N13" s="11">
        <v>3484.29</v>
      </c>
      <c r="O13" s="11">
        <v>1132.4000000000001</v>
      </c>
      <c r="P13" s="12">
        <v>0</v>
      </c>
      <c r="Q13" s="11">
        <v>2735.16</v>
      </c>
      <c r="R13" s="11">
        <v>5171.26</v>
      </c>
      <c r="S13" s="11">
        <v>1541.8</v>
      </c>
      <c r="T13" s="11">
        <v>1149.82</v>
      </c>
      <c r="U13" s="11">
        <v>0</v>
      </c>
      <c r="V13" s="11">
        <v>3975.57</v>
      </c>
      <c r="W13" s="11">
        <v>0</v>
      </c>
      <c r="X13" s="11">
        <v>23456.309999999998</v>
      </c>
      <c r="Y13" s="13">
        <v>18015.599999999999</v>
      </c>
      <c r="Z13" s="11">
        <v>0</v>
      </c>
      <c r="AA13" s="11">
        <v>0</v>
      </c>
      <c r="AB13" s="11">
        <v>5440.71</v>
      </c>
      <c r="AC13" s="10">
        <v>0</v>
      </c>
      <c r="AD13" s="10">
        <v>1625.5</v>
      </c>
      <c r="AE13" s="11">
        <v>164.4</v>
      </c>
    </row>
    <row r="14" spans="1:31" ht="23.25" x14ac:dyDescent="0.25">
      <c r="A14" s="55">
        <v>2025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63" x14ac:dyDescent="0.25">
      <c r="A15" s="34" t="s">
        <v>82</v>
      </c>
      <c r="B15" s="32" t="s">
        <v>22</v>
      </c>
      <c r="C15" s="34" t="s">
        <v>24</v>
      </c>
      <c r="D15" s="32" t="s">
        <v>21</v>
      </c>
      <c r="E15" s="27">
        <v>1</v>
      </c>
      <c r="F15" s="11">
        <v>97541.053999999989</v>
      </c>
      <c r="G15" s="11">
        <v>48510.09</v>
      </c>
      <c r="H15" s="11">
        <v>37258.129999999997</v>
      </c>
      <c r="I15" s="11">
        <v>0</v>
      </c>
      <c r="J15" s="11">
        <v>0</v>
      </c>
      <c r="K15" s="11">
        <v>11251.96</v>
      </c>
      <c r="L15" s="11">
        <v>0</v>
      </c>
      <c r="M15" s="11">
        <v>5118.01</v>
      </c>
      <c r="N15" s="11">
        <v>3259.87</v>
      </c>
      <c r="O15" s="11">
        <v>1059.47</v>
      </c>
      <c r="P15" s="12">
        <v>0</v>
      </c>
      <c r="Q15" s="11">
        <v>1206.1600000000001</v>
      </c>
      <c r="R15" s="11">
        <v>9684.6200000000008</v>
      </c>
      <c r="S15" s="11">
        <v>2884.98</v>
      </c>
      <c r="T15" s="11">
        <v>977.96</v>
      </c>
      <c r="U15" s="11">
        <v>0</v>
      </c>
      <c r="V15" s="11">
        <v>3540.23</v>
      </c>
      <c r="W15" s="11">
        <v>0</v>
      </c>
      <c r="X15" s="11">
        <v>22754.35</v>
      </c>
      <c r="Y15" s="13">
        <v>17476.46</v>
      </c>
      <c r="Z15" s="11"/>
      <c r="AA15" s="11"/>
      <c r="AB15" s="11">
        <v>5277.89</v>
      </c>
      <c r="AC15" s="10">
        <v>0</v>
      </c>
      <c r="AD15" s="10">
        <v>2864.654</v>
      </c>
      <c r="AE15" s="11">
        <v>164.4</v>
      </c>
    </row>
  </sheetData>
  <mergeCells count="42">
    <mergeCell ref="A1:AE1"/>
    <mergeCell ref="A2:A8"/>
    <mergeCell ref="B2:B8"/>
    <mergeCell ref="V4:V8"/>
    <mergeCell ref="W4:W8"/>
    <mergeCell ref="X4:AC4"/>
    <mergeCell ref="AE2:AE8"/>
    <mergeCell ref="C3:C8"/>
    <mergeCell ref="D3:D8"/>
    <mergeCell ref="E3:E8"/>
    <mergeCell ref="F3:F8"/>
    <mergeCell ref="G3:AD3"/>
    <mergeCell ref="G4:L4"/>
    <mergeCell ref="M4:O6"/>
    <mergeCell ref="P4:P8"/>
    <mergeCell ref="Q4:Q8"/>
    <mergeCell ref="AC6:AC8"/>
    <mergeCell ref="M7:M8"/>
    <mergeCell ref="C2:D2"/>
    <mergeCell ref="F2:AD2"/>
    <mergeCell ref="N7:O7"/>
    <mergeCell ref="R4:R8"/>
    <mergeCell ref="S4:S8"/>
    <mergeCell ref="T4:T8"/>
    <mergeCell ref="U4:U8"/>
    <mergeCell ref="AA6:AA8"/>
    <mergeCell ref="A10:AE10"/>
    <mergeCell ref="A12:AE12"/>
    <mergeCell ref="A14:AE14"/>
    <mergeCell ref="AD4:AD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  <mergeCell ref="AB6:AB8"/>
  </mergeCells>
  <pageMargins left="0.39370078740157483" right="0.39370078740157483" top="0.39370078740157483" bottom="0.39370078740157483" header="0" footer="0"/>
  <pageSetup paperSize="9" scale="2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zoomScale="55" zoomScaleNormal="55" workbookViewId="0">
      <selection activeCell="N21" sqref="N21"/>
    </sheetView>
  </sheetViews>
  <sheetFormatPr defaultRowHeight="15" x14ac:dyDescent="0.25"/>
  <cols>
    <col min="1" max="1" width="38.5703125" style="5" customWidth="1"/>
    <col min="2" max="2" width="34.7109375" customWidth="1"/>
    <col min="3" max="3" width="17.140625" customWidth="1"/>
    <col min="4" max="4" width="12" customWidth="1"/>
    <col min="5" max="5" width="10.140625" customWidth="1"/>
    <col min="6" max="6" width="16.42578125" customWidth="1"/>
    <col min="7" max="7" width="17.42578125" customWidth="1"/>
    <col min="8" max="8" width="20.28515625" customWidth="1"/>
    <col min="9" max="9" width="15.7109375" customWidth="1"/>
    <col min="10" max="10" width="14.140625" customWidth="1"/>
    <col min="11" max="11" width="16.85546875" customWidth="1"/>
    <col min="12" max="12" width="12.5703125" customWidth="1"/>
    <col min="13" max="13" width="15.28515625" customWidth="1"/>
    <col min="14" max="14" width="22.28515625" customWidth="1"/>
    <col min="15" max="15" width="18.5703125" customWidth="1"/>
    <col min="16" max="16" width="23.140625" customWidth="1"/>
    <col min="17" max="17" width="14.5703125" customWidth="1"/>
    <col min="18" max="18" width="15" customWidth="1"/>
    <col min="19" max="19" width="15.85546875" customWidth="1"/>
    <col min="20" max="20" width="17.42578125" customWidth="1"/>
    <col min="21" max="21" width="21" customWidth="1"/>
    <col min="22" max="22" width="18.5703125" customWidth="1"/>
    <col min="23" max="23" width="18.140625" customWidth="1"/>
    <col min="24" max="24" width="16" customWidth="1"/>
    <col min="25" max="25" width="18.140625" customWidth="1"/>
    <col min="26" max="26" width="14.42578125" customWidth="1"/>
    <col min="27" max="27" width="17.5703125" customWidth="1"/>
    <col min="28" max="28" width="12.140625" customWidth="1"/>
    <col min="29" max="29" width="21" customWidth="1"/>
    <col min="30" max="30" width="12.85546875" customWidth="1"/>
    <col min="31" max="31" width="19.7109375" customWidth="1"/>
  </cols>
  <sheetData>
    <row r="1" spans="1:31" ht="60.75" customHeight="1" x14ac:dyDescent="0.2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5.75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15.75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15.75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15.75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70.5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15.75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52.2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15.75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23.25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84.75" customHeight="1" x14ac:dyDescent="0.25">
      <c r="A11" s="34" t="s">
        <v>84</v>
      </c>
      <c r="B11" s="32" t="s">
        <v>22</v>
      </c>
      <c r="C11" s="34" t="s">
        <v>24</v>
      </c>
      <c r="D11" s="32" t="s">
        <v>21</v>
      </c>
      <c r="E11" s="27">
        <v>1</v>
      </c>
      <c r="F11" s="11">
        <v>70267.91</v>
      </c>
      <c r="G11" s="11">
        <v>18024.52</v>
      </c>
      <c r="H11" s="11">
        <v>13091.83</v>
      </c>
      <c r="I11" s="11">
        <v>0</v>
      </c>
      <c r="J11" s="11">
        <v>0</v>
      </c>
      <c r="K11" s="11">
        <v>3953.73</v>
      </c>
      <c r="L11" s="11">
        <v>978.96</v>
      </c>
      <c r="M11" s="11">
        <v>1849.78</v>
      </c>
      <c r="N11" s="11">
        <v>0</v>
      </c>
      <c r="O11" s="11">
        <v>85.47</v>
      </c>
      <c r="P11" s="12">
        <v>0</v>
      </c>
      <c r="Q11" s="11">
        <v>0</v>
      </c>
      <c r="R11" s="11">
        <v>6010.31</v>
      </c>
      <c r="S11" s="11">
        <v>26108.23</v>
      </c>
      <c r="T11" s="11">
        <v>7613.65</v>
      </c>
      <c r="U11" s="11">
        <v>0</v>
      </c>
      <c r="V11" s="11">
        <v>490.42</v>
      </c>
      <c r="W11" s="11">
        <v>0</v>
      </c>
      <c r="X11" s="11">
        <v>6058.6500000000005</v>
      </c>
      <c r="Y11" s="13">
        <v>4590.68</v>
      </c>
      <c r="Z11" s="11">
        <v>0</v>
      </c>
      <c r="AA11" s="11">
        <v>0</v>
      </c>
      <c r="AB11" s="11">
        <v>1386.39</v>
      </c>
      <c r="AC11" s="10">
        <v>81.58</v>
      </c>
      <c r="AD11" s="10">
        <v>4112.3500000000004</v>
      </c>
      <c r="AE11" s="10">
        <v>165.4</v>
      </c>
    </row>
    <row r="12" spans="1:31" ht="23.25" x14ac:dyDescent="0.25">
      <c r="A12" s="55">
        <v>2024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ht="86.25" customHeight="1" x14ac:dyDescent="0.25">
      <c r="A13" s="34" t="s">
        <v>84</v>
      </c>
      <c r="B13" s="32" t="s">
        <v>22</v>
      </c>
      <c r="C13" s="34" t="s">
        <v>24</v>
      </c>
      <c r="D13" s="32" t="s">
        <v>21</v>
      </c>
      <c r="E13" s="27">
        <v>1</v>
      </c>
      <c r="F13" s="11">
        <v>75729.14</v>
      </c>
      <c r="G13" s="11">
        <v>17262.370000000003</v>
      </c>
      <c r="H13" s="11">
        <v>12511.61</v>
      </c>
      <c r="I13" s="11">
        <v>0</v>
      </c>
      <c r="J13" s="11">
        <v>0</v>
      </c>
      <c r="K13" s="11">
        <v>3778.51</v>
      </c>
      <c r="L13" s="11">
        <v>972.25</v>
      </c>
      <c r="M13" s="11">
        <v>1785.11</v>
      </c>
      <c r="N13" s="11">
        <v>0</v>
      </c>
      <c r="O13" s="11">
        <v>90.33</v>
      </c>
      <c r="P13" s="12">
        <v>0</v>
      </c>
      <c r="Q13" s="11">
        <v>0</v>
      </c>
      <c r="R13" s="11">
        <v>6365.81</v>
      </c>
      <c r="S13" s="11">
        <v>30001.49</v>
      </c>
      <c r="T13" s="11">
        <v>8562.7099999999991</v>
      </c>
      <c r="U13" s="11">
        <v>0</v>
      </c>
      <c r="V13" s="11">
        <v>539.9</v>
      </c>
      <c r="W13" s="11">
        <v>0</v>
      </c>
      <c r="X13" s="11">
        <v>6142.9400000000005</v>
      </c>
      <c r="Y13" s="13">
        <v>4655.8500000000004</v>
      </c>
      <c r="Z13" s="11">
        <v>0</v>
      </c>
      <c r="AA13" s="11">
        <v>0</v>
      </c>
      <c r="AB13" s="11">
        <v>1406.07</v>
      </c>
      <c r="AC13" s="10">
        <v>81.02</v>
      </c>
      <c r="AD13" s="10">
        <v>5068.8100000000004</v>
      </c>
      <c r="AE13" s="11">
        <v>165.4</v>
      </c>
    </row>
    <row r="14" spans="1:31" ht="23.25" x14ac:dyDescent="0.25">
      <c r="A14" s="55">
        <v>2025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80.25" customHeight="1" x14ac:dyDescent="0.25">
      <c r="A15" s="34" t="s">
        <v>84</v>
      </c>
      <c r="B15" s="32" t="s">
        <v>22</v>
      </c>
      <c r="C15" s="34" t="s">
        <v>24</v>
      </c>
      <c r="D15" s="32" t="s">
        <v>21</v>
      </c>
      <c r="E15" s="27">
        <v>1</v>
      </c>
      <c r="F15" s="11">
        <v>80190.081000000006</v>
      </c>
      <c r="G15" s="11">
        <v>50810.66</v>
      </c>
      <c r="H15" s="11">
        <v>38585.78</v>
      </c>
      <c r="I15" s="11"/>
      <c r="J15" s="11"/>
      <c r="K15" s="11">
        <v>11652.91</v>
      </c>
      <c r="L15" s="11">
        <v>571.97</v>
      </c>
      <c r="M15" s="11">
        <v>380.96</v>
      </c>
      <c r="N15" s="11">
        <v>0</v>
      </c>
      <c r="O15" s="11">
        <v>29.9</v>
      </c>
      <c r="P15" s="12">
        <v>0</v>
      </c>
      <c r="Q15" s="11">
        <v>0</v>
      </c>
      <c r="R15" s="11">
        <v>1333.64</v>
      </c>
      <c r="S15" s="11">
        <v>12771.28</v>
      </c>
      <c r="T15" s="11">
        <v>1765.68</v>
      </c>
      <c r="U15" s="11">
        <v>0</v>
      </c>
      <c r="V15" s="11">
        <v>319.86</v>
      </c>
      <c r="W15" s="11">
        <v>0</v>
      </c>
      <c r="X15" s="11">
        <v>10541.470000000001</v>
      </c>
      <c r="Y15" s="13">
        <v>7901.59</v>
      </c>
      <c r="Z15" s="11"/>
      <c r="AA15" s="11"/>
      <c r="AB15" s="11">
        <v>2386.2800000000002</v>
      </c>
      <c r="AC15" s="10">
        <v>253.6</v>
      </c>
      <c r="AD15" s="10">
        <v>2266.5309999999999</v>
      </c>
      <c r="AE15" s="11">
        <v>165.4</v>
      </c>
    </row>
  </sheetData>
  <mergeCells count="42">
    <mergeCell ref="A1:AE1"/>
    <mergeCell ref="A2:A8"/>
    <mergeCell ref="B2:B8"/>
    <mergeCell ref="V4:V8"/>
    <mergeCell ref="W4:W8"/>
    <mergeCell ref="X4:AC4"/>
    <mergeCell ref="AE2:AE8"/>
    <mergeCell ref="C3:C8"/>
    <mergeCell ref="D3:D8"/>
    <mergeCell ref="E3:E8"/>
    <mergeCell ref="F3:F8"/>
    <mergeCell ref="G3:AD3"/>
    <mergeCell ref="G4:L4"/>
    <mergeCell ref="M4:O6"/>
    <mergeCell ref="P4:P8"/>
    <mergeCell ref="Q4:Q8"/>
    <mergeCell ref="AC6:AC8"/>
    <mergeCell ref="M7:M8"/>
    <mergeCell ref="C2:D2"/>
    <mergeCell ref="F2:AD2"/>
    <mergeCell ref="N7:O7"/>
    <mergeCell ref="R4:R8"/>
    <mergeCell ref="S4:S8"/>
    <mergeCell ref="T4:T8"/>
    <mergeCell ref="U4:U8"/>
    <mergeCell ref="AA6:AA8"/>
    <mergeCell ref="A10:AE10"/>
    <mergeCell ref="A12:AE12"/>
    <mergeCell ref="A14:AE14"/>
    <mergeCell ref="AD4:AD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  <mergeCell ref="AB6:AB8"/>
  </mergeCells>
  <pageMargins left="0.39370078740157483" right="0.39370078740157483" top="0.39370078740157483" bottom="0.39370078740157483" header="0" footer="0"/>
  <pageSetup paperSize="9" scale="2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8"/>
  <sheetViews>
    <sheetView zoomScale="60" zoomScaleNormal="60" workbookViewId="0">
      <selection activeCell="K12" sqref="K12"/>
    </sheetView>
  </sheetViews>
  <sheetFormatPr defaultRowHeight="15" x14ac:dyDescent="0.25"/>
  <cols>
    <col min="1" max="1" width="38.5703125" style="5" customWidth="1"/>
    <col min="2" max="2" width="34.7109375" customWidth="1"/>
    <col min="3" max="3" width="17.140625" customWidth="1"/>
    <col min="4" max="4" width="12" customWidth="1"/>
    <col min="5" max="5" width="10.140625" customWidth="1"/>
    <col min="6" max="6" width="16.42578125" customWidth="1"/>
    <col min="7" max="7" width="17.42578125" customWidth="1"/>
    <col min="8" max="8" width="20.28515625" customWidth="1"/>
    <col min="9" max="9" width="15.7109375" customWidth="1"/>
    <col min="10" max="10" width="14.140625" customWidth="1"/>
    <col min="11" max="11" width="16.85546875" customWidth="1"/>
    <col min="12" max="12" width="12.5703125" customWidth="1"/>
    <col min="13" max="13" width="15.28515625" customWidth="1"/>
    <col min="14" max="14" width="22.28515625" customWidth="1"/>
    <col min="15" max="15" width="18.5703125" customWidth="1"/>
    <col min="16" max="16" width="23.140625" customWidth="1"/>
    <col min="17" max="17" width="14.5703125" customWidth="1"/>
    <col min="18" max="18" width="15" customWidth="1"/>
    <col min="19" max="19" width="15.85546875" customWidth="1"/>
    <col min="20" max="20" width="17.42578125" customWidth="1"/>
    <col min="21" max="21" width="21" customWidth="1"/>
    <col min="22" max="22" width="18.5703125" customWidth="1"/>
    <col min="23" max="23" width="18.140625" customWidth="1"/>
    <col min="24" max="24" width="16" customWidth="1"/>
    <col min="25" max="25" width="18.140625" customWidth="1"/>
    <col min="26" max="26" width="14.42578125" customWidth="1"/>
    <col min="27" max="27" width="17.5703125" customWidth="1"/>
    <col min="28" max="28" width="12.140625" customWidth="1"/>
    <col min="29" max="29" width="21" customWidth="1"/>
    <col min="30" max="30" width="12.85546875" customWidth="1"/>
    <col min="31" max="31" width="19.7109375" customWidth="1"/>
  </cols>
  <sheetData>
    <row r="1" spans="1:31" ht="60.75" customHeight="1" x14ac:dyDescent="0.25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5.75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15.75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15.75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15.75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70.5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15.75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52.2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15.75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23.25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84.75" customHeight="1" x14ac:dyDescent="0.25">
      <c r="A11" s="34" t="s">
        <v>86</v>
      </c>
      <c r="B11" s="32" t="s">
        <v>87</v>
      </c>
      <c r="C11" s="34" t="s">
        <v>23</v>
      </c>
      <c r="D11" s="32" t="s">
        <v>38</v>
      </c>
      <c r="E11" s="27">
        <v>1</v>
      </c>
      <c r="F11" s="11">
        <v>2326.8339999999998</v>
      </c>
      <c r="G11" s="11">
        <v>932.92</v>
      </c>
      <c r="H11" s="11">
        <v>716.53</v>
      </c>
      <c r="I11" s="11">
        <v>0</v>
      </c>
      <c r="J11" s="11">
        <v>0</v>
      </c>
      <c r="K11" s="11">
        <v>216.39</v>
      </c>
      <c r="L11" s="11">
        <v>0</v>
      </c>
      <c r="M11" s="11">
        <v>419.76399999999995</v>
      </c>
      <c r="N11" s="11">
        <v>0</v>
      </c>
      <c r="O11" s="11">
        <v>45.48</v>
      </c>
      <c r="P11" s="12">
        <v>0</v>
      </c>
      <c r="Q11" s="11">
        <v>84.54</v>
      </c>
      <c r="R11" s="11">
        <v>150.03</v>
      </c>
      <c r="S11" s="11">
        <v>43.28</v>
      </c>
      <c r="T11" s="11">
        <v>46.01</v>
      </c>
      <c r="U11" s="11">
        <v>0</v>
      </c>
      <c r="V11" s="11">
        <v>8.23</v>
      </c>
      <c r="W11" s="11">
        <v>0</v>
      </c>
      <c r="X11" s="11">
        <v>591.22</v>
      </c>
      <c r="Y11" s="13">
        <v>454.03</v>
      </c>
      <c r="Z11" s="11">
        <v>0</v>
      </c>
      <c r="AA11" s="11">
        <v>0</v>
      </c>
      <c r="AB11" s="11">
        <v>137.12</v>
      </c>
      <c r="AC11" s="10">
        <v>7.0000000000000007E-2</v>
      </c>
      <c r="AD11" s="10">
        <v>50.84</v>
      </c>
      <c r="AE11" s="10">
        <v>97.4</v>
      </c>
    </row>
    <row r="12" spans="1:31" ht="84.75" customHeight="1" x14ac:dyDescent="0.25">
      <c r="A12" s="34" t="s">
        <v>86</v>
      </c>
      <c r="B12" s="32" t="s">
        <v>88</v>
      </c>
      <c r="C12" s="34" t="s">
        <v>24</v>
      </c>
      <c r="D12" s="32" t="s">
        <v>21</v>
      </c>
      <c r="E12" s="27">
        <v>1</v>
      </c>
      <c r="F12" s="11">
        <v>17769.77</v>
      </c>
      <c r="G12" s="11">
        <v>6502.83</v>
      </c>
      <c r="H12" s="11">
        <v>4994.49</v>
      </c>
      <c r="I12" s="11">
        <v>0</v>
      </c>
      <c r="J12" s="11">
        <v>0</v>
      </c>
      <c r="K12" s="11">
        <v>1508.34</v>
      </c>
      <c r="L12" s="11">
        <v>0</v>
      </c>
      <c r="M12" s="11">
        <v>489.79</v>
      </c>
      <c r="N12" s="11">
        <v>0</v>
      </c>
      <c r="O12" s="11">
        <v>269.66000000000003</v>
      </c>
      <c r="P12" s="12">
        <v>0</v>
      </c>
      <c r="Q12" s="11">
        <v>20.72</v>
      </c>
      <c r="R12" s="11">
        <v>180.35</v>
      </c>
      <c r="S12" s="11">
        <v>724.75</v>
      </c>
      <c r="T12" s="11">
        <v>115.61</v>
      </c>
      <c r="U12" s="11">
        <v>0</v>
      </c>
      <c r="V12" s="11">
        <v>48.76</v>
      </c>
      <c r="W12" s="11">
        <v>0</v>
      </c>
      <c r="X12" s="11">
        <v>9347.0999999999985</v>
      </c>
      <c r="Y12" s="13">
        <v>7178.48</v>
      </c>
      <c r="Z12" s="11">
        <v>0</v>
      </c>
      <c r="AA12" s="11">
        <v>0</v>
      </c>
      <c r="AB12" s="11">
        <v>2167.9</v>
      </c>
      <c r="AC12" s="10">
        <v>0.72</v>
      </c>
      <c r="AD12" s="10">
        <v>339.86</v>
      </c>
      <c r="AE12" s="10">
        <v>0</v>
      </c>
    </row>
    <row r="13" spans="1:31" ht="23.25" x14ac:dyDescent="0.25">
      <c r="A13" s="55">
        <v>2024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ht="86.25" customHeight="1" x14ac:dyDescent="0.25">
      <c r="A14" s="34" t="s">
        <v>86</v>
      </c>
      <c r="B14" s="32" t="s">
        <v>87</v>
      </c>
      <c r="C14" s="34" t="s">
        <v>23</v>
      </c>
      <c r="D14" s="32" t="s">
        <v>38</v>
      </c>
      <c r="E14" s="27">
        <v>1</v>
      </c>
      <c r="F14" s="11">
        <v>2421.91</v>
      </c>
      <c r="G14" s="11">
        <v>987.91</v>
      </c>
      <c r="H14" s="11">
        <v>758.76</v>
      </c>
      <c r="I14" s="11">
        <v>0</v>
      </c>
      <c r="J14" s="11">
        <v>0</v>
      </c>
      <c r="K14" s="11">
        <v>229.15</v>
      </c>
      <c r="L14" s="11">
        <v>0</v>
      </c>
      <c r="M14" s="11">
        <v>410.18</v>
      </c>
      <c r="N14" s="11">
        <v>0</v>
      </c>
      <c r="O14" s="11">
        <v>48.07</v>
      </c>
      <c r="P14" s="12">
        <v>0</v>
      </c>
      <c r="Q14" s="11">
        <v>89.35</v>
      </c>
      <c r="R14" s="11">
        <v>158.56</v>
      </c>
      <c r="S14" s="11">
        <v>45.74</v>
      </c>
      <c r="T14" s="11">
        <v>48.63</v>
      </c>
      <c r="U14" s="11">
        <v>0</v>
      </c>
      <c r="V14" s="11">
        <v>8.6999999999999993</v>
      </c>
      <c r="W14" s="11">
        <v>0</v>
      </c>
      <c r="X14" s="11">
        <v>623.32000000000005</v>
      </c>
      <c r="Y14" s="13">
        <v>478.69</v>
      </c>
      <c r="Z14" s="11">
        <v>0</v>
      </c>
      <c r="AA14" s="11">
        <v>0</v>
      </c>
      <c r="AB14" s="11">
        <v>144.56</v>
      </c>
      <c r="AC14" s="10">
        <v>7.0000000000000007E-2</v>
      </c>
      <c r="AD14" s="10">
        <v>49.52</v>
      </c>
      <c r="AE14" s="11">
        <v>97.4</v>
      </c>
    </row>
    <row r="15" spans="1:31" ht="86.25" customHeight="1" x14ac:dyDescent="0.25">
      <c r="A15" s="34" t="s">
        <v>86</v>
      </c>
      <c r="B15" s="32" t="s">
        <v>88</v>
      </c>
      <c r="C15" s="34" t="s">
        <v>24</v>
      </c>
      <c r="D15" s="32" t="s">
        <v>21</v>
      </c>
      <c r="E15" s="27">
        <v>1</v>
      </c>
      <c r="F15" s="11">
        <v>18778.250000000004</v>
      </c>
      <c r="G15" s="11">
        <v>6885.5999999999995</v>
      </c>
      <c r="H15" s="11">
        <v>5288.48</v>
      </c>
      <c r="I15" s="11">
        <v>0</v>
      </c>
      <c r="J15" s="11">
        <v>0</v>
      </c>
      <c r="K15" s="11">
        <v>1597.12</v>
      </c>
      <c r="L15" s="11">
        <v>0</v>
      </c>
      <c r="M15" s="11">
        <v>517.63</v>
      </c>
      <c r="N15" s="11">
        <v>0</v>
      </c>
      <c r="O15" s="11">
        <v>284.99</v>
      </c>
      <c r="P15" s="12">
        <v>0</v>
      </c>
      <c r="Q15" s="11">
        <v>21.89</v>
      </c>
      <c r="R15" s="11">
        <v>190.6</v>
      </c>
      <c r="S15" s="11">
        <v>765.94</v>
      </c>
      <c r="T15" s="11">
        <v>122.18</v>
      </c>
      <c r="U15" s="11">
        <v>0</v>
      </c>
      <c r="V15" s="11">
        <v>51.53</v>
      </c>
      <c r="W15" s="11">
        <v>0</v>
      </c>
      <c r="X15" s="11">
        <v>9860.39</v>
      </c>
      <c r="Y15" s="13">
        <v>7572.71</v>
      </c>
      <c r="Z15" s="11">
        <v>0</v>
      </c>
      <c r="AA15" s="11">
        <v>0</v>
      </c>
      <c r="AB15" s="11">
        <v>2286.96</v>
      </c>
      <c r="AC15" s="10">
        <v>0.72</v>
      </c>
      <c r="AD15" s="10">
        <v>362.49</v>
      </c>
      <c r="AE15" s="11">
        <v>0</v>
      </c>
    </row>
    <row r="16" spans="1:31" ht="23.25" x14ac:dyDescent="0.25">
      <c r="A16" s="55">
        <v>2025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ht="80.25" customHeight="1" x14ac:dyDescent="0.25">
      <c r="A17" s="34" t="s">
        <v>86</v>
      </c>
      <c r="B17" s="32" t="s">
        <v>87</v>
      </c>
      <c r="C17" s="34" t="s">
        <v>23</v>
      </c>
      <c r="D17" s="32" t="s">
        <v>38</v>
      </c>
      <c r="E17" s="27">
        <v>1</v>
      </c>
      <c r="F17" s="11">
        <v>2532.0879999999997</v>
      </c>
      <c r="G17" s="11">
        <v>980.82</v>
      </c>
      <c r="H17" s="11">
        <v>753.32</v>
      </c>
      <c r="I17" s="11"/>
      <c r="J17" s="11"/>
      <c r="K17" s="11">
        <v>227.5</v>
      </c>
      <c r="L17" s="11">
        <v>0</v>
      </c>
      <c r="M17" s="11">
        <v>561.79999999999995</v>
      </c>
      <c r="N17" s="11">
        <v>0</v>
      </c>
      <c r="O17" s="11">
        <v>44.97</v>
      </c>
      <c r="P17" s="12">
        <v>0</v>
      </c>
      <c r="Q17" s="11">
        <v>83.59</v>
      </c>
      <c r="R17" s="11">
        <v>148.34</v>
      </c>
      <c r="S17" s="11">
        <v>42.8</v>
      </c>
      <c r="T17" s="11">
        <v>45.49</v>
      </c>
      <c r="U17" s="11">
        <v>0</v>
      </c>
      <c r="V17" s="11">
        <v>8.14</v>
      </c>
      <c r="W17" s="11">
        <v>0</v>
      </c>
      <c r="X17" s="11">
        <v>605.08000000000004</v>
      </c>
      <c r="Y17" s="13">
        <v>464.68</v>
      </c>
      <c r="Z17" s="11"/>
      <c r="AA17" s="11"/>
      <c r="AB17" s="11">
        <v>140.33000000000001</v>
      </c>
      <c r="AC17" s="10">
        <v>7.0000000000000007E-2</v>
      </c>
      <c r="AD17" s="10">
        <v>56.027999999999999</v>
      </c>
      <c r="AE17" s="11">
        <v>97.4</v>
      </c>
    </row>
    <row r="18" spans="1:31" ht="63" x14ac:dyDescent="0.25">
      <c r="A18" s="34" t="s">
        <v>86</v>
      </c>
      <c r="B18" s="32" t="s">
        <v>88</v>
      </c>
      <c r="C18" s="34" t="s">
        <v>24</v>
      </c>
      <c r="D18" s="32" t="s">
        <v>21</v>
      </c>
      <c r="E18" s="27">
        <v>1</v>
      </c>
      <c r="F18" s="11">
        <v>18361.863000000001</v>
      </c>
      <c r="G18" s="11">
        <v>6836.62</v>
      </c>
      <c r="H18" s="11">
        <v>5250.86</v>
      </c>
      <c r="I18" s="11"/>
      <c r="J18" s="11"/>
      <c r="K18" s="11">
        <v>1585.76</v>
      </c>
      <c r="L18" s="11">
        <v>0</v>
      </c>
      <c r="M18" s="11">
        <v>484.29</v>
      </c>
      <c r="N18" s="11">
        <v>0</v>
      </c>
      <c r="O18" s="11">
        <v>266.63</v>
      </c>
      <c r="P18" s="12">
        <v>0</v>
      </c>
      <c r="Q18" s="11">
        <v>20.49</v>
      </c>
      <c r="R18" s="11">
        <v>178.32</v>
      </c>
      <c r="S18" s="11">
        <v>716.61</v>
      </c>
      <c r="T18" s="11">
        <v>114.32</v>
      </c>
      <c r="U18" s="11">
        <v>0</v>
      </c>
      <c r="V18" s="11">
        <v>48.22</v>
      </c>
      <c r="W18" s="11">
        <v>0</v>
      </c>
      <c r="X18" s="11">
        <v>9566.0800000000017</v>
      </c>
      <c r="Y18" s="13">
        <v>7346.68</v>
      </c>
      <c r="Z18" s="11"/>
      <c r="AA18" s="11"/>
      <c r="AB18" s="11">
        <v>2218.6999999999998</v>
      </c>
      <c r="AC18" s="10">
        <v>0.7</v>
      </c>
      <c r="AD18" s="10">
        <v>396.91300000000001</v>
      </c>
      <c r="AE18" s="11">
        <v>0</v>
      </c>
    </row>
  </sheetData>
  <mergeCells count="42">
    <mergeCell ref="A1:AE1"/>
    <mergeCell ref="A2:A8"/>
    <mergeCell ref="B2:B8"/>
    <mergeCell ref="V4:V8"/>
    <mergeCell ref="W4:W8"/>
    <mergeCell ref="X4:AC4"/>
    <mergeCell ref="AE2:AE8"/>
    <mergeCell ref="C3:C8"/>
    <mergeCell ref="D3:D8"/>
    <mergeCell ref="E3:E8"/>
    <mergeCell ref="F3:F8"/>
    <mergeCell ref="G3:AD3"/>
    <mergeCell ref="G4:L4"/>
    <mergeCell ref="M4:O6"/>
    <mergeCell ref="P4:P8"/>
    <mergeCell ref="Q4:Q8"/>
    <mergeCell ref="AC6:AC8"/>
    <mergeCell ref="M7:M8"/>
    <mergeCell ref="C2:D2"/>
    <mergeCell ref="F2:AD2"/>
    <mergeCell ref="N7:O7"/>
    <mergeCell ref="R4:R8"/>
    <mergeCell ref="S4:S8"/>
    <mergeCell ref="T4:T8"/>
    <mergeCell ref="U4:U8"/>
    <mergeCell ref="AA6:AA8"/>
    <mergeCell ref="A10:AE10"/>
    <mergeCell ref="A13:AE13"/>
    <mergeCell ref="A16:AE16"/>
    <mergeCell ref="AD4:AD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  <mergeCell ref="AB6:AB8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8"/>
  <sheetViews>
    <sheetView tabSelected="1" topLeftCell="A25" zoomScale="40" zoomScaleNormal="40" workbookViewId="0">
      <selection activeCell="A26" sqref="A26:AD26"/>
    </sheetView>
  </sheetViews>
  <sheetFormatPr defaultRowHeight="15" x14ac:dyDescent="0.25"/>
  <cols>
    <col min="1" max="1" width="22.85546875" customWidth="1"/>
    <col min="2" max="2" width="66.140625" customWidth="1"/>
    <col min="3" max="3" width="19.7109375" customWidth="1"/>
    <col min="4" max="4" width="13.5703125" customWidth="1"/>
    <col min="5" max="5" width="15.28515625" customWidth="1"/>
    <col min="6" max="6" width="16.28515625" customWidth="1"/>
    <col min="7" max="7" width="17.42578125" customWidth="1"/>
    <col min="8" max="8" width="19.28515625" customWidth="1"/>
    <col min="9" max="13" width="16.5703125" customWidth="1"/>
    <col min="14" max="14" width="21.28515625" customWidth="1"/>
    <col min="15" max="15" width="16.5703125" customWidth="1"/>
    <col min="16" max="16" width="28" customWidth="1"/>
    <col min="17" max="20" width="16.5703125" customWidth="1"/>
    <col min="21" max="21" width="26.85546875" customWidth="1"/>
    <col min="22" max="30" width="16.5703125" customWidth="1"/>
    <col min="31" max="31" width="19.140625" customWidth="1"/>
  </cols>
  <sheetData>
    <row r="1" spans="1:31" ht="55.5" customHeight="1" x14ac:dyDescent="0.25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5.75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15.75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15.75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20.25" customHeight="1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60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18" customHeight="1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51.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15.75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23.25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65.25" customHeight="1" x14ac:dyDescent="0.25">
      <c r="A11" s="34" t="s">
        <v>39</v>
      </c>
      <c r="B11" s="32" t="s">
        <v>90</v>
      </c>
      <c r="C11" s="34" t="s">
        <v>40</v>
      </c>
      <c r="D11" s="32" t="s">
        <v>21</v>
      </c>
      <c r="E11" s="27">
        <v>1</v>
      </c>
      <c r="F11" s="11">
        <v>15783.29</v>
      </c>
      <c r="G11" s="11">
        <v>6643.75</v>
      </c>
      <c r="H11" s="11">
        <v>5102.7299999999996</v>
      </c>
      <c r="I11" s="11">
        <v>0</v>
      </c>
      <c r="J11" s="11">
        <v>0</v>
      </c>
      <c r="K11" s="11">
        <v>1541.02</v>
      </c>
      <c r="L11" s="11">
        <v>0</v>
      </c>
      <c r="M11" s="11">
        <v>619.28</v>
      </c>
      <c r="N11" s="11">
        <v>0</v>
      </c>
      <c r="O11" s="11">
        <v>0</v>
      </c>
      <c r="P11" s="12">
        <v>0</v>
      </c>
      <c r="Q11" s="11">
        <v>242.38</v>
      </c>
      <c r="R11" s="11">
        <v>950.54</v>
      </c>
      <c r="S11" s="11">
        <v>1070.01</v>
      </c>
      <c r="T11" s="11">
        <v>100.99</v>
      </c>
      <c r="U11" s="11">
        <v>0</v>
      </c>
      <c r="V11" s="11">
        <v>458.5</v>
      </c>
      <c r="W11" s="11">
        <v>2.2200000000000002</v>
      </c>
      <c r="X11" s="11">
        <v>5438.75</v>
      </c>
      <c r="Y11" s="13">
        <v>4177.2299999999996</v>
      </c>
      <c r="Z11" s="11">
        <v>0</v>
      </c>
      <c r="AA11" s="11">
        <v>0</v>
      </c>
      <c r="AB11" s="11">
        <v>1261.52</v>
      </c>
      <c r="AC11" s="10">
        <v>0</v>
      </c>
      <c r="AD11" s="10">
        <v>256.87000000000012</v>
      </c>
      <c r="AE11" s="10">
        <v>4.0999999999999996</v>
      </c>
    </row>
    <row r="12" spans="1:31" ht="162" customHeight="1" x14ac:dyDescent="0.25">
      <c r="A12" s="34" t="s">
        <v>39</v>
      </c>
      <c r="B12" s="32" t="s">
        <v>91</v>
      </c>
      <c r="C12" s="34" t="s">
        <v>92</v>
      </c>
      <c r="D12" s="32" t="s">
        <v>93</v>
      </c>
      <c r="E12" s="27">
        <v>1</v>
      </c>
      <c r="F12" s="11">
        <v>2177.88</v>
      </c>
      <c r="G12" s="11">
        <v>1134.04</v>
      </c>
      <c r="H12" s="11">
        <v>871</v>
      </c>
      <c r="I12" s="11">
        <v>0</v>
      </c>
      <c r="J12" s="11">
        <v>0</v>
      </c>
      <c r="K12" s="11">
        <v>263.04000000000002</v>
      </c>
      <c r="L12" s="11">
        <v>0</v>
      </c>
      <c r="M12" s="11">
        <v>23.45</v>
      </c>
      <c r="N12" s="11">
        <v>0</v>
      </c>
      <c r="O12" s="11">
        <v>8.3000000000000007</v>
      </c>
      <c r="P12" s="12">
        <v>0</v>
      </c>
      <c r="Q12" s="11">
        <v>0</v>
      </c>
      <c r="R12" s="11">
        <v>10.87</v>
      </c>
      <c r="S12" s="11">
        <v>25.24</v>
      </c>
      <c r="T12" s="11">
        <v>13.07</v>
      </c>
      <c r="U12" s="11">
        <v>0</v>
      </c>
      <c r="V12" s="11">
        <v>32.08</v>
      </c>
      <c r="W12" s="11">
        <v>19.32</v>
      </c>
      <c r="X12" s="11">
        <v>539.82000000000005</v>
      </c>
      <c r="Y12" s="13">
        <v>414.61</v>
      </c>
      <c r="Z12" s="11">
        <v>0</v>
      </c>
      <c r="AA12" s="11">
        <v>0</v>
      </c>
      <c r="AB12" s="11">
        <v>125.21</v>
      </c>
      <c r="AC12" s="10">
        <v>0</v>
      </c>
      <c r="AD12" s="10">
        <v>379.99</v>
      </c>
      <c r="AE12" s="10">
        <v>52.7</v>
      </c>
    </row>
    <row r="13" spans="1:31" ht="217.5" customHeight="1" x14ac:dyDescent="0.25">
      <c r="A13" s="34" t="s">
        <v>39</v>
      </c>
      <c r="B13" s="32" t="s">
        <v>94</v>
      </c>
      <c r="C13" s="34" t="s">
        <v>92</v>
      </c>
      <c r="D13" s="32" t="s">
        <v>93</v>
      </c>
      <c r="E13" s="27">
        <v>1</v>
      </c>
      <c r="F13" s="11">
        <v>2177.88</v>
      </c>
      <c r="G13" s="11">
        <v>1134.04</v>
      </c>
      <c r="H13" s="11">
        <v>871</v>
      </c>
      <c r="I13" s="11">
        <v>0</v>
      </c>
      <c r="J13" s="11">
        <v>0</v>
      </c>
      <c r="K13" s="11">
        <v>263.04000000000002</v>
      </c>
      <c r="L13" s="11">
        <v>0</v>
      </c>
      <c r="M13" s="11">
        <v>23.45</v>
      </c>
      <c r="N13" s="11">
        <v>0</v>
      </c>
      <c r="O13" s="11">
        <v>8.3000000000000007</v>
      </c>
      <c r="P13" s="12">
        <v>0</v>
      </c>
      <c r="Q13" s="11">
        <v>0</v>
      </c>
      <c r="R13" s="11">
        <v>10.87</v>
      </c>
      <c r="S13" s="11">
        <v>25.24</v>
      </c>
      <c r="T13" s="11">
        <v>13.07</v>
      </c>
      <c r="U13" s="11">
        <v>0</v>
      </c>
      <c r="V13" s="11">
        <v>32.08</v>
      </c>
      <c r="W13" s="11">
        <v>19.32</v>
      </c>
      <c r="X13" s="11">
        <v>539.82000000000005</v>
      </c>
      <c r="Y13" s="13">
        <v>414.61</v>
      </c>
      <c r="Z13" s="11">
        <v>0</v>
      </c>
      <c r="AA13" s="11">
        <v>0</v>
      </c>
      <c r="AB13" s="11">
        <v>125.21</v>
      </c>
      <c r="AC13" s="10">
        <v>0</v>
      </c>
      <c r="AD13" s="10">
        <v>379.99</v>
      </c>
      <c r="AE13" s="10">
        <v>0</v>
      </c>
    </row>
    <row r="14" spans="1:31" ht="106.5" customHeight="1" x14ac:dyDescent="0.25">
      <c r="A14" s="34" t="s">
        <v>39</v>
      </c>
      <c r="B14" s="32" t="s">
        <v>95</v>
      </c>
      <c r="C14" s="34" t="s">
        <v>92</v>
      </c>
      <c r="D14" s="32" t="s">
        <v>93</v>
      </c>
      <c r="E14" s="27">
        <v>1</v>
      </c>
      <c r="F14" s="11">
        <v>2177.88</v>
      </c>
      <c r="G14" s="11">
        <v>1134.04</v>
      </c>
      <c r="H14" s="11">
        <v>871</v>
      </c>
      <c r="I14" s="11">
        <v>0</v>
      </c>
      <c r="J14" s="11">
        <v>0</v>
      </c>
      <c r="K14" s="11">
        <v>263.04000000000002</v>
      </c>
      <c r="L14" s="11">
        <v>0</v>
      </c>
      <c r="M14" s="11">
        <v>23.45</v>
      </c>
      <c r="N14" s="11">
        <v>0</v>
      </c>
      <c r="O14" s="11">
        <v>8.3000000000000007</v>
      </c>
      <c r="P14" s="12">
        <v>0</v>
      </c>
      <c r="Q14" s="11">
        <v>0</v>
      </c>
      <c r="R14" s="11">
        <v>10.87</v>
      </c>
      <c r="S14" s="11">
        <v>25.24</v>
      </c>
      <c r="T14" s="11">
        <v>13.07</v>
      </c>
      <c r="U14" s="11">
        <v>0</v>
      </c>
      <c r="V14" s="11">
        <v>32.08</v>
      </c>
      <c r="W14" s="11">
        <v>19.32</v>
      </c>
      <c r="X14" s="11">
        <v>539.82000000000005</v>
      </c>
      <c r="Y14" s="13">
        <v>414.61</v>
      </c>
      <c r="Z14" s="11">
        <v>0</v>
      </c>
      <c r="AA14" s="11">
        <v>0</v>
      </c>
      <c r="AB14" s="11">
        <v>125.21</v>
      </c>
      <c r="AC14" s="10">
        <v>0</v>
      </c>
      <c r="AD14" s="10">
        <v>379.99</v>
      </c>
      <c r="AE14" s="10">
        <v>0</v>
      </c>
    </row>
    <row r="15" spans="1:31" ht="23.25" x14ac:dyDescent="0.25">
      <c r="A15" s="55">
        <v>2024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ht="75.75" customHeight="1" x14ac:dyDescent="0.25">
      <c r="A16" s="34" t="s">
        <v>39</v>
      </c>
      <c r="B16" s="32" t="s">
        <v>90</v>
      </c>
      <c r="C16" s="34" t="s">
        <v>40</v>
      </c>
      <c r="D16" s="32" t="s">
        <v>21</v>
      </c>
      <c r="E16" s="27">
        <v>1</v>
      </c>
      <c r="F16" s="11">
        <v>16561.63</v>
      </c>
      <c r="G16" s="11">
        <v>7034.2999999999993</v>
      </c>
      <c r="H16" s="11">
        <v>5402.69</v>
      </c>
      <c r="I16" s="11">
        <v>0</v>
      </c>
      <c r="J16" s="11">
        <v>0</v>
      </c>
      <c r="K16" s="11">
        <v>1631.61</v>
      </c>
      <c r="L16" s="11">
        <v>0</v>
      </c>
      <c r="M16" s="11">
        <v>821.42</v>
      </c>
      <c r="N16" s="11">
        <v>0</v>
      </c>
      <c r="O16" s="11">
        <v>0</v>
      </c>
      <c r="P16" s="12">
        <v>0</v>
      </c>
      <c r="Q16" s="11">
        <v>256.14999999999998</v>
      </c>
      <c r="R16" s="11">
        <v>1004.57</v>
      </c>
      <c r="S16" s="11">
        <v>853.45</v>
      </c>
      <c r="T16" s="11">
        <v>109.94</v>
      </c>
      <c r="U16" s="11">
        <v>0</v>
      </c>
      <c r="V16" s="11">
        <v>493.09</v>
      </c>
      <c r="W16" s="11">
        <v>2.42</v>
      </c>
      <c r="X16" s="11">
        <v>5702.4500000000007</v>
      </c>
      <c r="Y16" s="13">
        <v>4379.76</v>
      </c>
      <c r="Z16" s="11">
        <v>0</v>
      </c>
      <c r="AA16" s="11">
        <v>0</v>
      </c>
      <c r="AB16" s="11">
        <v>1322.69</v>
      </c>
      <c r="AC16" s="10">
        <v>0</v>
      </c>
      <c r="AD16" s="10">
        <v>283.83999999999992</v>
      </c>
      <c r="AE16" s="11">
        <v>4.0999999999999996</v>
      </c>
    </row>
    <row r="17" spans="1:31" ht="134.25" customHeight="1" x14ac:dyDescent="0.25">
      <c r="A17" s="34" t="s">
        <v>39</v>
      </c>
      <c r="B17" s="32" t="s">
        <v>91</v>
      </c>
      <c r="C17" s="34" t="s">
        <v>92</v>
      </c>
      <c r="D17" s="32" t="s">
        <v>93</v>
      </c>
      <c r="E17" s="27">
        <v>1</v>
      </c>
      <c r="F17" s="11">
        <v>2274.5300000000002</v>
      </c>
      <c r="G17" s="11">
        <v>1193.5</v>
      </c>
      <c r="H17" s="11">
        <v>916.67</v>
      </c>
      <c r="I17" s="11">
        <v>0</v>
      </c>
      <c r="J17" s="11">
        <v>0</v>
      </c>
      <c r="K17" s="11">
        <v>276.83</v>
      </c>
      <c r="L17" s="11">
        <v>0</v>
      </c>
      <c r="M17" s="11">
        <v>24.78</v>
      </c>
      <c r="N17" s="11">
        <v>0</v>
      </c>
      <c r="O17" s="11">
        <v>8.77</v>
      </c>
      <c r="P17" s="12">
        <v>0</v>
      </c>
      <c r="Q17" s="11">
        <v>0</v>
      </c>
      <c r="R17" s="11">
        <v>11.49</v>
      </c>
      <c r="S17" s="11">
        <v>26.68</v>
      </c>
      <c r="T17" s="11">
        <v>46.96</v>
      </c>
      <c r="U17" s="11">
        <v>0</v>
      </c>
      <c r="V17" s="11">
        <v>33.92</v>
      </c>
      <c r="W17" s="11">
        <v>27.56</v>
      </c>
      <c r="X17" s="11">
        <v>566.37</v>
      </c>
      <c r="Y17" s="13">
        <v>435</v>
      </c>
      <c r="Z17" s="11">
        <v>0</v>
      </c>
      <c r="AA17" s="11">
        <v>0</v>
      </c>
      <c r="AB17" s="11">
        <v>131.37</v>
      </c>
      <c r="AC17" s="10">
        <v>0</v>
      </c>
      <c r="AD17" s="10">
        <v>343.27000000000004</v>
      </c>
      <c r="AE17" s="11">
        <v>52.7</v>
      </c>
    </row>
    <row r="18" spans="1:31" ht="217.5" customHeight="1" x14ac:dyDescent="0.25">
      <c r="A18" s="34" t="s">
        <v>39</v>
      </c>
      <c r="B18" s="32" t="s">
        <v>94</v>
      </c>
      <c r="C18" s="34" t="s">
        <v>92</v>
      </c>
      <c r="D18" s="32" t="s">
        <v>93</v>
      </c>
      <c r="E18" s="27">
        <v>1</v>
      </c>
      <c r="F18" s="11">
        <v>2274.5300000000002</v>
      </c>
      <c r="G18" s="11">
        <v>1193.5</v>
      </c>
      <c r="H18" s="11">
        <v>916.67</v>
      </c>
      <c r="I18" s="11">
        <v>0</v>
      </c>
      <c r="J18" s="11">
        <v>0</v>
      </c>
      <c r="K18" s="11">
        <v>276.83</v>
      </c>
      <c r="L18" s="11">
        <v>0</v>
      </c>
      <c r="M18" s="11">
        <v>24.78</v>
      </c>
      <c r="N18" s="11">
        <v>0</v>
      </c>
      <c r="O18" s="11">
        <v>8.77</v>
      </c>
      <c r="P18" s="12">
        <v>0</v>
      </c>
      <c r="Q18" s="11">
        <v>0</v>
      </c>
      <c r="R18" s="11">
        <v>11.49</v>
      </c>
      <c r="S18" s="11">
        <v>26.68</v>
      </c>
      <c r="T18" s="11">
        <v>46.96</v>
      </c>
      <c r="U18" s="11">
        <v>0</v>
      </c>
      <c r="V18" s="11">
        <v>33.92</v>
      </c>
      <c r="W18" s="11">
        <v>27.56</v>
      </c>
      <c r="X18" s="11">
        <v>566.37</v>
      </c>
      <c r="Y18" s="13">
        <v>435</v>
      </c>
      <c r="Z18" s="11">
        <v>0</v>
      </c>
      <c r="AA18" s="11">
        <v>0</v>
      </c>
      <c r="AB18" s="11">
        <v>131.37</v>
      </c>
      <c r="AC18" s="10">
        <v>0</v>
      </c>
      <c r="AD18" s="10">
        <v>343.27000000000004</v>
      </c>
      <c r="AE18" s="11">
        <v>0</v>
      </c>
    </row>
    <row r="19" spans="1:31" ht="111.75" customHeight="1" x14ac:dyDescent="0.25">
      <c r="A19" s="34" t="s">
        <v>39</v>
      </c>
      <c r="B19" s="32" t="s">
        <v>95</v>
      </c>
      <c r="C19" s="34" t="s">
        <v>92</v>
      </c>
      <c r="D19" s="32" t="s">
        <v>93</v>
      </c>
      <c r="E19" s="27">
        <v>1</v>
      </c>
      <c r="F19" s="11">
        <v>2274.5300000000002</v>
      </c>
      <c r="G19" s="11">
        <v>1193.5</v>
      </c>
      <c r="H19" s="11">
        <v>916.67</v>
      </c>
      <c r="I19" s="11">
        <v>0</v>
      </c>
      <c r="J19" s="11">
        <v>0</v>
      </c>
      <c r="K19" s="11">
        <v>276.83</v>
      </c>
      <c r="L19" s="11">
        <v>0</v>
      </c>
      <c r="M19" s="11">
        <v>24.78</v>
      </c>
      <c r="N19" s="11">
        <v>0</v>
      </c>
      <c r="O19" s="11">
        <v>8.77</v>
      </c>
      <c r="P19" s="12">
        <v>0</v>
      </c>
      <c r="Q19" s="11">
        <v>0</v>
      </c>
      <c r="R19" s="11">
        <v>11.49</v>
      </c>
      <c r="S19" s="11">
        <v>26.68</v>
      </c>
      <c r="T19" s="11">
        <v>46.96</v>
      </c>
      <c r="U19" s="11">
        <v>0</v>
      </c>
      <c r="V19" s="11">
        <v>33.92</v>
      </c>
      <c r="W19" s="11">
        <v>27.56</v>
      </c>
      <c r="X19" s="11">
        <v>566.37</v>
      </c>
      <c r="Y19" s="13">
        <v>435</v>
      </c>
      <c r="Z19" s="11">
        <v>0</v>
      </c>
      <c r="AA19" s="11">
        <v>0</v>
      </c>
      <c r="AB19" s="11">
        <v>131.37</v>
      </c>
      <c r="AC19" s="10">
        <v>0</v>
      </c>
      <c r="AD19" s="10">
        <v>343.27000000000004</v>
      </c>
      <c r="AE19" s="11">
        <v>0</v>
      </c>
    </row>
    <row r="20" spans="1:31" ht="23.25" x14ac:dyDescent="0.25">
      <c r="A20" s="55">
        <v>2025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ht="69" customHeight="1" x14ac:dyDescent="0.25">
      <c r="A21" s="34" t="s">
        <v>39</v>
      </c>
      <c r="B21" s="32" t="s">
        <v>90</v>
      </c>
      <c r="C21" s="34" t="s">
        <v>40</v>
      </c>
      <c r="D21" s="32" t="s">
        <v>21</v>
      </c>
      <c r="E21" s="27">
        <v>1</v>
      </c>
      <c r="F21" s="11">
        <v>17102.309999999998</v>
      </c>
      <c r="G21" s="11">
        <v>7070.2000000000007</v>
      </c>
      <c r="H21" s="11">
        <v>5430.26</v>
      </c>
      <c r="I21" s="11"/>
      <c r="J21" s="11"/>
      <c r="K21" s="11">
        <v>1639.94</v>
      </c>
      <c r="L21" s="11">
        <v>0</v>
      </c>
      <c r="M21" s="11">
        <v>785.2</v>
      </c>
      <c r="N21" s="11">
        <v>0</v>
      </c>
      <c r="O21" s="11">
        <v>0</v>
      </c>
      <c r="P21" s="12">
        <v>0</v>
      </c>
      <c r="Q21" s="11">
        <v>257.02</v>
      </c>
      <c r="R21" s="11">
        <v>1007.95</v>
      </c>
      <c r="S21" s="11">
        <v>1125.78</v>
      </c>
      <c r="T21" s="11">
        <v>110.3</v>
      </c>
      <c r="U21" s="11">
        <v>0</v>
      </c>
      <c r="V21" s="11">
        <v>461.49</v>
      </c>
      <c r="W21" s="11">
        <v>2.31</v>
      </c>
      <c r="X21" s="11">
        <v>5404.71</v>
      </c>
      <c r="Y21" s="13">
        <v>4151.08</v>
      </c>
      <c r="Z21" s="11"/>
      <c r="AA21" s="11"/>
      <c r="AB21" s="11">
        <v>1253.6300000000001</v>
      </c>
      <c r="AC21" s="10">
        <v>0</v>
      </c>
      <c r="AD21" s="10">
        <v>877.35</v>
      </c>
      <c r="AE21" s="11">
        <v>4.0999999999999996</v>
      </c>
    </row>
    <row r="22" spans="1:31" ht="138" customHeight="1" x14ac:dyDescent="0.25">
      <c r="A22" s="34" t="s">
        <v>39</v>
      </c>
      <c r="B22" s="32" t="s">
        <v>91</v>
      </c>
      <c r="C22" s="34" t="s">
        <v>92</v>
      </c>
      <c r="D22" s="32" t="s">
        <v>93</v>
      </c>
      <c r="E22" s="27">
        <v>1</v>
      </c>
      <c r="F22" s="11">
        <v>2277.13</v>
      </c>
      <c r="G22" s="11">
        <v>1138.8600000000001</v>
      </c>
      <c r="H22" s="11">
        <v>874.7</v>
      </c>
      <c r="I22" s="11"/>
      <c r="J22" s="11"/>
      <c r="K22" s="11">
        <v>264.16000000000003</v>
      </c>
      <c r="L22" s="11">
        <v>0</v>
      </c>
      <c r="M22" s="11">
        <v>23.18</v>
      </c>
      <c r="N22" s="11">
        <v>0</v>
      </c>
      <c r="O22" s="11">
        <v>8.2100000000000009</v>
      </c>
      <c r="P22" s="12">
        <v>0</v>
      </c>
      <c r="Q22" s="11">
        <v>0</v>
      </c>
      <c r="R22" s="11">
        <v>10.75</v>
      </c>
      <c r="S22" s="11">
        <v>24.96</v>
      </c>
      <c r="T22" s="11">
        <v>43.95</v>
      </c>
      <c r="U22" s="11">
        <v>0</v>
      </c>
      <c r="V22" s="11">
        <v>31.72</v>
      </c>
      <c r="W22" s="11">
        <v>25.79</v>
      </c>
      <c r="X22" s="11">
        <v>527.70000000000005</v>
      </c>
      <c r="Y22" s="13">
        <v>405.3</v>
      </c>
      <c r="Z22" s="11">
        <v>0</v>
      </c>
      <c r="AA22" s="11">
        <v>0</v>
      </c>
      <c r="AB22" s="11">
        <v>122.4</v>
      </c>
      <c r="AC22" s="10">
        <v>0</v>
      </c>
      <c r="AD22" s="10">
        <v>450.22</v>
      </c>
      <c r="AE22" s="11">
        <v>52.7</v>
      </c>
    </row>
    <row r="23" spans="1:31" ht="222" customHeight="1" x14ac:dyDescent="0.25">
      <c r="A23" s="34" t="s">
        <v>39</v>
      </c>
      <c r="B23" s="32" t="s">
        <v>94</v>
      </c>
      <c r="C23" s="34" t="s">
        <v>92</v>
      </c>
      <c r="D23" s="32" t="s">
        <v>93</v>
      </c>
      <c r="E23" s="27">
        <v>1</v>
      </c>
      <c r="F23" s="11">
        <v>2277.13</v>
      </c>
      <c r="G23" s="11">
        <v>1138.8600000000001</v>
      </c>
      <c r="H23" s="11">
        <v>874.7</v>
      </c>
      <c r="I23" s="11"/>
      <c r="J23" s="11"/>
      <c r="K23" s="11">
        <v>264.16000000000003</v>
      </c>
      <c r="L23" s="11">
        <v>0</v>
      </c>
      <c r="M23" s="11">
        <v>23.18</v>
      </c>
      <c r="N23" s="11">
        <v>0</v>
      </c>
      <c r="O23" s="11">
        <v>8.2100000000000009</v>
      </c>
      <c r="P23" s="12">
        <v>0</v>
      </c>
      <c r="Q23" s="11">
        <v>0</v>
      </c>
      <c r="R23" s="11">
        <v>10.75</v>
      </c>
      <c r="S23" s="11">
        <v>24.96</v>
      </c>
      <c r="T23" s="11">
        <v>43.95</v>
      </c>
      <c r="U23" s="11">
        <v>0</v>
      </c>
      <c r="V23" s="11">
        <v>31.72</v>
      </c>
      <c r="W23" s="11">
        <v>25.79</v>
      </c>
      <c r="X23" s="11">
        <v>527.70000000000005</v>
      </c>
      <c r="Y23" s="13">
        <v>405.3</v>
      </c>
      <c r="Z23" s="11">
        <v>0</v>
      </c>
      <c r="AA23" s="11">
        <v>0</v>
      </c>
      <c r="AB23" s="11">
        <v>122.4</v>
      </c>
      <c r="AC23" s="10">
        <v>0</v>
      </c>
      <c r="AD23" s="10">
        <v>450.22</v>
      </c>
      <c r="AE23" s="11">
        <v>0</v>
      </c>
    </row>
    <row r="24" spans="1:31" ht="105" customHeight="1" x14ac:dyDescent="0.25">
      <c r="A24" s="34" t="s">
        <v>39</v>
      </c>
      <c r="B24" s="32" t="s">
        <v>95</v>
      </c>
      <c r="C24" s="34" t="s">
        <v>92</v>
      </c>
      <c r="D24" s="32" t="s">
        <v>93</v>
      </c>
      <c r="E24" s="27">
        <v>1</v>
      </c>
      <c r="F24" s="11">
        <v>2277.13</v>
      </c>
      <c r="G24" s="11">
        <v>1138.8600000000001</v>
      </c>
      <c r="H24" s="11">
        <v>874.7</v>
      </c>
      <c r="I24" s="11"/>
      <c r="J24" s="11"/>
      <c r="K24" s="11">
        <v>264.16000000000003</v>
      </c>
      <c r="L24" s="11">
        <v>0</v>
      </c>
      <c r="M24" s="11">
        <v>23.18</v>
      </c>
      <c r="N24" s="11">
        <v>0</v>
      </c>
      <c r="O24" s="11">
        <v>8.2100000000000009</v>
      </c>
      <c r="P24" s="12">
        <v>0</v>
      </c>
      <c r="Q24" s="11">
        <v>0</v>
      </c>
      <c r="R24" s="11">
        <v>10.75</v>
      </c>
      <c r="S24" s="11">
        <v>24.96</v>
      </c>
      <c r="T24" s="11">
        <v>43.95</v>
      </c>
      <c r="U24" s="11">
        <v>0</v>
      </c>
      <c r="V24" s="11">
        <v>31.72</v>
      </c>
      <c r="W24" s="11">
        <v>25.79</v>
      </c>
      <c r="X24" s="11">
        <v>527.70000000000005</v>
      </c>
      <c r="Y24" s="13">
        <v>405.3</v>
      </c>
      <c r="Z24" s="11">
        <v>0</v>
      </c>
      <c r="AA24" s="11">
        <v>0</v>
      </c>
      <c r="AB24" s="11">
        <v>122.4</v>
      </c>
      <c r="AC24" s="10">
        <v>0</v>
      </c>
      <c r="AD24" s="10">
        <v>450.22</v>
      </c>
      <c r="AE24" s="11">
        <v>0</v>
      </c>
    </row>
    <row r="26" spans="1:31" ht="72.75" customHeight="1" x14ac:dyDescent="0.25">
      <c r="A26" s="47" t="s">
        <v>102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1" ht="15.75" customHeight="1" x14ac:dyDescent="0.25">
      <c r="A27" s="53" t="s">
        <v>0</v>
      </c>
      <c r="B27" s="50" t="s">
        <v>26</v>
      </c>
      <c r="C27" s="53" t="s">
        <v>1</v>
      </c>
      <c r="D27" s="53"/>
      <c r="E27" s="53"/>
      <c r="F27" s="50" t="s">
        <v>27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31" ht="15.75" x14ac:dyDescent="0.25">
      <c r="A28" s="53"/>
      <c r="B28" s="50"/>
      <c r="C28" s="52" t="s">
        <v>2</v>
      </c>
      <c r="D28" s="52" t="s">
        <v>3</v>
      </c>
      <c r="E28" s="53" t="s">
        <v>4</v>
      </c>
      <c r="F28" s="51" t="s">
        <v>46</v>
      </c>
      <c r="G28" s="54" t="s">
        <v>5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1" ht="15.75" x14ac:dyDescent="0.25">
      <c r="A29" s="53"/>
      <c r="B29" s="50"/>
      <c r="C29" s="52"/>
      <c r="D29" s="52"/>
      <c r="E29" s="53"/>
      <c r="F29" s="51"/>
      <c r="G29" s="50" t="s">
        <v>6</v>
      </c>
      <c r="H29" s="50"/>
      <c r="I29" s="50"/>
      <c r="J29" s="50"/>
      <c r="K29" s="50"/>
      <c r="L29" s="50"/>
      <c r="M29" s="50" t="s">
        <v>47</v>
      </c>
      <c r="N29" s="50"/>
      <c r="O29" s="50"/>
      <c r="P29" s="50" t="s">
        <v>30</v>
      </c>
      <c r="Q29" s="50" t="s">
        <v>7</v>
      </c>
      <c r="R29" s="50" t="s">
        <v>31</v>
      </c>
      <c r="S29" s="50" t="s">
        <v>8</v>
      </c>
      <c r="T29" s="50" t="s">
        <v>9</v>
      </c>
      <c r="U29" s="50" t="s">
        <v>48</v>
      </c>
      <c r="V29" s="50" t="s">
        <v>10</v>
      </c>
      <c r="W29" s="50" t="s">
        <v>11</v>
      </c>
      <c r="X29" s="50" t="s">
        <v>80</v>
      </c>
      <c r="Y29" s="50"/>
      <c r="Z29" s="50"/>
      <c r="AA29" s="50"/>
      <c r="AB29" s="50"/>
      <c r="AC29" s="50"/>
      <c r="AD29" s="50" t="s">
        <v>12</v>
      </c>
    </row>
    <row r="30" spans="1:31" ht="15.75" x14ac:dyDescent="0.25">
      <c r="A30" s="53"/>
      <c r="B30" s="50"/>
      <c r="C30" s="52"/>
      <c r="D30" s="52"/>
      <c r="E30" s="53"/>
      <c r="F30" s="51"/>
      <c r="G30" s="51" t="s">
        <v>13</v>
      </c>
      <c r="H30" s="50" t="s">
        <v>5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 t="s">
        <v>49</v>
      </c>
      <c r="Y30" s="50" t="s">
        <v>5</v>
      </c>
      <c r="Z30" s="50"/>
      <c r="AA30" s="50"/>
      <c r="AB30" s="50"/>
      <c r="AC30" s="50"/>
      <c r="AD30" s="50"/>
    </row>
    <row r="31" spans="1:31" ht="69" customHeight="1" x14ac:dyDescent="0.25">
      <c r="A31" s="53"/>
      <c r="B31" s="50"/>
      <c r="C31" s="52"/>
      <c r="D31" s="52"/>
      <c r="E31" s="53"/>
      <c r="F31" s="51"/>
      <c r="G31" s="51"/>
      <c r="H31" s="50" t="s">
        <v>15</v>
      </c>
      <c r="I31" s="50" t="s">
        <v>16</v>
      </c>
      <c r="J31" s="50" t="s">
        <v>17</v>
      </c>
      <c r="K31" s="50" t="s">
        <v>18</v>
      </c>
      <c r="L31" s="50" t="s">
        <v>19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Y31" s="50" t="s">
        <v>15</v>
      </c>
      <c r="Z31" s="50" t="s">
        <v>16</v>
      </c>
      <c r="AA31" s="50" t="s">
        <v>17</v>
      </c>
      <c r="AB31" s="50" t="s">
        <v>18</v>
      </c>
      <c r="AC31" s="50" t="s">
        <v>19</v>
      </c>
      <c r="AD31" s="50"/>
    </row>
    <row r="32" spans="1:31" ht="15.75" x14ac:dyDescent="0.25">
      <c r="A32" s="53"/>
      <c r="B32" s="50"/>
      <c r="C32" s="52"/>
      <c r="D32" s="52"/>
      <c r="E32" s="53"/>
      <c r="F32" s="51"/>
      <c r="G32" s="51"/>
      <c r="H32" s="50"/>
      <c r="I32" s="50"/>
      <c r="J32" s="50"/>
      <c r="K32" s="50"/>
      <c r="L32" s="50"/>
      <c r="M32" s="51" t="s">
        <v>14</v>
      </c>
      <c r="N32" s="50" t="s">
        <v>33</v>
      </c>
      <c r="O32" s="50"/>
      <c r="P32" s="50"/>
      <c r="Q32" s="50"/>
      <c r="R32" s="50"/>
      <c r="S32" s="50"/>
      <c r="T32" s="50"/>
      <c r="U32" s="50"/>
      <c r="V32" s="50"/>
      <c r="W32" s="50"/>
      <c r="X32" s="51"/>
      <c r="Y32" s="50"/>
      <c r="Z32" s="50"/>
      <c r="AA32" s="50"/>
      <c r="AB32" s="50"/>
      <c r="AC32" s="50"/>
      <c r="AD32" s="50"/>
    </row>
    <row r="33" spans="1:30" ht="157.5" customHeight="1" x14ac:dyDescent="0.25">
      <c r="A33" s="53"/>
      <c r="B33" s="50"/>
      <c r="C33" s="52"/>
      <c r="D33" s="52"/>
      <c r="E33" s="53"/>
      <c r="F33" s="51"/>
      <c r="G33" s="51"/>
      <c r="H33" s="50"/>
      <c r="I33" s="50"/>
      <c r="J33" s="50"/>
      <c r="K33" s="50"/>
      <c r="L33" s="50"/>
      <c r="M33" s="51"/>
      <c r="N33" s="31" t="s">
        <v>34</v>
      </c>
      <c r="O33" s="31" t="s">
        <v>35</v>
      </c>
      <c r="P33" s="50"/>
      <c r="Q33" s="50"/>
      <c r="R33" s="50"/>
      <c r="S33" s="50"/>
      <c r="T33" s="50"/>
      <c r="U33" s="50"/>
      <c r="V33" s="50"/>
      <c r="W33" s="50"/>
      <c r="X33" s="51"/>
      <c r="Y33" s="50"/>
      <c r="Z33" s="50"/>
      <c r="AA33" s="50"/>
      <c r="AB33" s="50"/>
      <c r="AC33" s="50"/>
      <c r="AD33" s="50"/>
    </row>
    <row r="34" spans="1:30" ht="15.75" x14ac:dyDescent="0.25">
      <c r="A34" s="32">
        <v>1</v>
      </c>
      <c r="B34" s="32">
        <v>2</v>
      </c>
      <c r="C34" s="33">
        <v>3</v>
      </c>
      <c r="D34" s="32">
        <v>4</v>
      </c>
      <c r="E34" s="33">
        <v>5</v>
      </c>
      <c r="F34" s="32">
        <v>6</v>
      </c>
      <c r="G34" s="33">
        <v>7</v>
      </c>
      <c r="H34" s="32">
        <v>8</v>
      </c>
      <c r="I34" s="33">
        <v>9</v>
      </c>
      <c r="J34" s="32">
        <v>10</v>
      </c>
      <c r="K34" s="33">
        <v>11</v>
      </c>
      <c r="L34" s="32">
        <v>12</v>
      </c>
      <c r="M34" s="33">
        <v>13</v>
      </c>
      <c r="N34" s="32">
        <v>14</v>
      </c>
      <c r="O34" s="33">
        <v>15</v>
      </c>
      <c r="P34" s="32">
        <v>16</v>
      </c>
      <c r="Q34" s="33">
        <v>17</v>
      </c>
      <c r="R34" s="32">
        <v>18</v>
      </c>
      <c r="S34" s="33">
        <v>19</v>
      </c>
      <c r="T34" s="32">
        <v>20</v>
      </c>
      <c r="U34" s="33">
        <v>21</v>
      </c>
      <c r="V34" s="32">
        <v>22</v>
      </c>
      <c r="W34" s="33">
        <v>23</v>
      </c>
      <c r="X34" s="32">
        <v>24</v>
      </c>
      <c r="Y34" s="33">
        <v>25</v>
      </c>
      <c r="Z34" s="32">
        <v>26</v>
      </c>
      <c r="AA34" s="33">
        <v>27</v>
      </c>
      <c r="AB34" s="32">
        <v>28</v>
      </c>
      <c r="AC34" s="33">
        <v>29</v>
      </c>
      <c r="AD34" s="32">
        <v>30</v>
      </c>
    </row>
    <row r="35" spans="1:30" ht="23.25" x14ac:dyDescent="0.25">
      <c r="A35" s="48">
        <v>2023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63" x14ac:dyDescent="0.25">
      <c r="A36" s="35" t="s">
        <v>39</v>
      </c>
      <c r="B36" s="34" t="s">
        <v>37</v>
      </c>
      <c r="C36" s="34" t="s">
        <v>40</v>
      </c>
      <c r="D36" s="36" t="s">
        <v>21</v>
      </c>
      <c r="E36" s="15">
        <v>1</v>
      </c>
      <c r="F36" s="11">
        <f t="shared" ref="F36" si="0">SUM(G36,M36,Q36,R36,S36,T36,V36,W36,X36,AD36,P36,U36)</f>
        <v>381405.27450505889</v>
      </c>
      <c r="G36" s="11">
        <f t="shared" ref="G36" si="1">SUM(H36:L36)</f>
        <v>282188.12</v>
      </c>
      <c r="H36" s="24">
        <v>216734.35</v>
      </c>
      <c r="I36" s="24"/>
      <c r="J36" s="24"/>
      <c r="K36" s="11">
        <f t="shared" ref="K36" si="2">ROUND(H36*0.302,2)</f>
        <v>65453.77</v>
      </c>
      <c r="L36" s="24">
        <v>0</v>
      </c>
      <c r="M36" s="24">
        <v>132.78546712802768</v>
      </c>
      <c r="N36" s="24"/>
      <c r="O36" s="24"/>
      <c r="P36" s="24"/>
      <c r="Q36" s="24">
        <v>17.07612456747405</v>
      </c>
      <c r="R36" s="24">
        <v>4.3928580000000004</v>
      </c>
      <c r="S36" s="24">
        <v>24.992581314878894</v>
      </c>
      <c r="T36" s="24">
        <v>0</v>
      </c>
      <c r="U36" s="24"/>
      <c r="V36" s="24">
        <v>8.0074740484429068</v>
      </c>
      <c r="W36" s="24">
        <v>0</v>
      </c>
      <c r="X36" s="11">
        <f t="shared" ref="X36" si="3">SUM(Y36:AC36)</f>
        <v>265.39</v>
      </c>
      <c r="Y36" s="24">
        <v>203.83</v>
      </c>
      <c r="Z36" s="24"/>
      <c r="AA36" s="24"/>
      <c r="AB36" s="11">
        <f t="shared" ref="AB36" si="4">ROUND(Y36*0.302,2)</f>
        <v>61.56</v>
      </c>
      <c r="AC36" s="24">
        <v>0</v>
      </c>
      <c r="AD36" s="24">
        <f>91507.11+7257.4</f>
        <v>98764.51</v>
      </c>
    </row>
    <row r="37" spans="1:30" ht="23.25" x14ac:dyDescent="0.25">
      <c r="A37" s="48">
        <v>2024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ht="71.25" customHeight="1" x14ac:dyDescent="0.25">
      <c r="A38" s="32" t="s">
        <v>39</v>
      </c>
      <c r="B38" s="37" t="s">
        <v>37</v>
      </c>
      <c r="C38" s="32" t="s">
        <v>40</v>
      </c>
      <c r="D38" s="32" t="s">
        <v>21</v>
      </c>
      <c r="E38" s="15">
        <v>1</v>
      </c>
      <c r="F38" s="11">
        <f t="shared" ref="F38" si="5">SUM(G38,M38,Q38,R38,S38,T38,V38,W38,X38,AD38,P38,U38)</f>
        <v>379978.58999999997</v>
      </c>
      <c r="G38" s="11">
        <f t="shared" ref="G38" si="6">SUM(H38:L38)</f>
        <v>292656.76</v>
      </c>
      <c r="H38" s="24">
        <v>224774.78</v>
      </c>
      <c r="I38" s="24"/>
      <c r="J38" s="24"/>
      <c r="K38" s="11">
        <f t="shared" ref="K38" si="7">ROUND(H38*0.302,2)</f>
        <v>67881.98</v>
      </c>
      <c r="L38" s="24">
        <v>0</v>
      </c>
      <c r="M38" s="24">
        <v>133.51</v>
      </c>
      <c r="N38" s="24">
        <v>0</v>
      </c>
      <c r="O38" s="24">
        <v>0</v>
      </c>
      <c r="P38" s="24">
        <v>0</v>
      </c>
      <c r="Q38" s="24">
        <v>17.88</v>
      </c>
      <c r="R38" s="24">
        <v>4.38</v>
      </c>
      <c r="S38" s="24">
        <v>24.99</v>
      </c>
      <c r="T38" s="24">
        <v>0</v>
      </c>
      <c r="U38" s="24">
        <v>0</v>
      </c>
      <c r="V38" s="24">
        <v>8</v>
      </c>
      <c r="W38" s="24">
        <v>0</v>
      </c>
      <c r="X38" s="11">
        <f t="shared" ref="X38" si="8">SUM(Y38:AC38)</f>
        <v>263.60000000000002</v>
      </c>
      <c r="Y38" s="24">
        <v>202.46</v>
      </c>
      <c r="Z38" s="24"/>
      <c r="AA38" s="24"/>
      <c r="AB38" s="11">
        <f t="shared" ref="AB38" si="9">ROUND(Y38*0.302,2)</f>
        <v>61.14</v>
      </c>
      <c r="AC38" s="24">
        <v>0</v>
      </c>
      <c r="AD38" s="24">
        <f>91572.31-4702.84</f>
        <v>86869.47</v>
      </c>
    </row>
  </sheetData>
  <mergeCells count="82">
    <mergeCell ref="A1:AE1"/>
    <mergeCell ref="A2:A8"/>
    <mergeCell ref="B2:B8"/>
    <mergeCell ref="V4:V8"/>
    <mergeCell ref="W4:W8"/>
    <mergeCell ref="X4:AC4"/>
    <mergeCell ref="AE2:AE8"/>
    <mergeCell ref="C3:C8"/>
    <mergeCell ref="D3:D8"/>
    <mergeCell ref="E3:E8"/>
    <mergeCell ref="F3:F8"/>
    <mergeCell ref="G3:AD3"/>
    <mergeCell ref="G4:L4"/>
    <mergeCell ref="M4:O6"/>
    <mergeCell ref="P4:P8"/>
    <mergeCell ref="Q4:Q8"/>
    <mergeCell ref="AC6:AC8"/>
    <mergeCell ref="M7:M8"/>
    <mergeCell ref="C2:D2"/>
    <mergeCell ref="F2:AD2"/>
    <mergeCell ref="N7:O7"/>
    <mergeCell ref="R4:R8"/>
    <mergeCell ref="S4:S8"/>
    <mergeCell ref="T4:T8"/>
    <mergeCell ref="U4:U8"/>
    <mergeCell ref="AA6:AA8"/>
    <mergeCell ref="A10:AE10"/>
    <mergeCell ref="A15:AE15"/>
    <mergeCell ref="A20:AE20"/>
    <mergeCell ref="AD4:AD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  <mergeCell ref="AB6:AB8"/>
    <mergeCell ref="S29:S33"/>
    <mergeCell ref="T29:T33"/>
    <mergeCell ref="U29:U33"/>
    <mergeCell ref="V29:V33"/>
    <mergeCell ref="A27:A33"/>
    <mergeCell ref="B27:B33"/>
    <mergeCell ref="C27:E27"/>
    <mergeCell ref="F27:AD27"/>
    <mergeCell ref="W29:W33"/>
    <mergeCell ref="X29:AC29"/>
    <mergeCell ref="AD29:AD33"/>
    <mergeCell ref="G30:G33"/>
    <mergeCell ref="H30:L30"/>
    <mergeCell ref="X30:X33"/>
    <mergeCell ref="Y30:AC30"/>
    <mergeCell ref="H31:H33"/>
    <mergeCell ref="G29:L29"/>
    <mergeCell ref="M29:O31"/>
    <mergeCell ref="P29:P33"/>
    <mergeCell ref="Q29:Q33"/>
    <mergeCell ref="R29:R33"/>
    <mergeCell ref="I31:I33"/>
    <mergeCell ref="J31:J33"/>
    <mergeCell ref="K31:K33"/>
    <mergeCell ref="A26:AD26"/>
    <mergeCell ref="A37:AD37"/>
    <mergeCell ref="AC31:AC33"/>
    <mergeCell ref="M32:M33"/>
    <mergeCell ref="N32:O32"/>
    <mergeCell ref="A35:AD35"/>
    <mergeCell ref="L31:L33"/>
    <mergeCell ref="Y31:Y33"/>
    <mergeCell ref="Z31:Z33"/>
    <mergeCell ref="AA31:AA33"/>
    <mergeCell ref="AB31:AB33"/>
    <mergeCell ref="C28:C33"/>
    <mergeCell ref="D28:D33"/>
    <mergeCell ref="E28:E33"/>
    <mergeCell ref="F28:F33"/>
    <mergeCell ref="G28:AD28"/>
  </mergeCells>
  <pageMargins left="0.39370078740157483" right="0.39370078740157483" top="0.39370078740157483" bottom="0.39370078740157483" header="0" footer="0"/>
  <pageSetup paperSize="9" scale="25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8"/>
  <sheetViews>
    <sheetView topLeftCell="D7" zoomScale="55" zoomScaleNormal="55" workbookViewId="0">
      <selection activeCell="K18" sqref="K18"/>
    </sheetView>
  </sheetViews>
  <sheetFormatPr defaultRowHeight="15" x14ac:dyDescent="0.25"/>
  <cols>
    <col min="1" max="1" width="34" customWidth="1"/>
    <col min="2" max="2" width="31" customWidth="1"/>
    <col min="3" max="3" width="17.140625" customWidth="1"/>
    <col min="4" max="4" width="10.5703125" customWidth="1"/>
    <col min="5" max="5" width="10.140625" style="6" customWidth="1"/>
    <col min="6" max="6" width="19.42578125" customWidth="1"/>
    <col min="7" max="7" width="17.42578125" customWidth="1"/>
    <col min="8" max="8" width="20.28515625" customWidth="1"/>
    <col min="9" max="9" width="15.7109375" customWidth="1"/>
    <col min="10" max="10" width="14.140625" customWidth="1"/>
    <col min="11" max="11" width="20" customWidth="1"/>
    <col min="12" max="12" width="15.85546875" customWidth="1"/>
    <col min="13" max="13" width="28.28515625" customWidth="1"/>
    <col min="14" max="14" width="23.85546875" customWidth="1"/>
    <col min="15" max="15" width="24.42578125" customWidth="1"/>
    <col min="16" max="16" width="20.28515625" customWidth="1"/>
    <col min="17" max="17" width="18.5703125" customWidth="1"/>
    <col min="18" max="18" width="15.42578125" customWidth="1"/>
    <col min="19" max="19" width="14.5703125" customWidth="1"/>
    <col min="20" max="20" width="15.42578125" customWidth="1"/>
    <col min="21" max="21" width="21.7109375" style="7" customWidth="1"/>
    <col min="22" max="22" width="15.85546875" style="7" customWidth="1"/>
    <col min="23" max="23" width="17.42578125" style="7" customWidth="1"/>
    <col min="24" max="24" width="15.85546875" style="7" customWidth="1"/>
    <col min="25" max="25" width="18.5703125" style="7" customWidth="1"/>
    <col min="26" max="26" width="18.140625" style="7" customWidth="1"/>
    <col min="27" max="27" width="14" customWidth="1"/>
    <col min="28" max="28" width="18.140625" customWidth="1"/>
    <col min="29" max="29" width="14.42578125" customWidth="1"/>
    <col min="30" max="30" width="16.28515625" customWidth="1"/>
  </cols>
  <sheetData>
    <row r="1" spans="1:30" ht="71.25" customHeight="1" x14ac:dyDescent="0.25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15.75" customHeight="1" x14ac:dyDescent="0.25">
      <c r="A2" s="53" t="s">
        <v>0</v>
      </c>
      <c r="B2" s="50" t="s">
        <v>26</v>
      </c>
      <c r="C2" s="53" t="s">
        <v>1</v>
      </c>
      <c r="D2" s="53"/>
      <c r="E2" s="53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5.75" x14ac:dyDescent="0.25">
      <c r="A3" s="53"/>
      <c r="B3" s="50"/>
      <c r="C3" s="52" t="s">
        <v>2</v>
      </c>
      <c r="D3" s="52" t="s">
        <v>3</v>
      </c>
      <c r="E3" s="52" t="s">
        <v>4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5.75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</row>
    <row r="5" spans="1:30" ht="15.75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8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</row>
    <row r="6" spans="1:30" ht="48.75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8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</row>
    <row r="7" spans="1:30" ht="15" customHeight="1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8"/>
      <c r="P7" s="58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</row>
    <row r="8" spans="1:30" ht="157.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18" t="s">
        <v>34</v>
      </c>
      <c r="O8" s="18" t="s">
        <v>35</v>
      </c>
      <c r="P8" s="58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</row>
    <row r="9" spans="1:30" ht="15.75" x14ac:dyDescent="0.25">
      <c r="A9" s="19">
        <v>1</v>
      </c>
      <c r="B9" s="19">
        <v>2</v>
      </c>
      <c r="C9" s="20">
        <v>3</v>
      </c>
      <c r="D9" s="19">
        <v>4</v>
      </c>
      <c r="E9" s="20">
        <v>5</v>
      </c>
      <c r="F9" s="19">
        <v>6</v>
      </c>
      <c r="G9" s="20">
        <v>7</v>
      </c>
      <c r="H9" s="19">
        <v>8</v>
      </c>
      <c r="I9" s="20">
        <v>9</v>
      </c>
      <c r="J9" s="19">
        <v>10</v>
      </c>
      <c r="K9" s="20">
        <v>11</v>
      </c>
      <c r="L9" s="19">
        <v>12</v>
      </c>
      <c r="M9" s="20">
        <v>13</v>
      </c>
      <c r="N9" s="18">
        <v>14</v>
      </c>
      <c r="O9" s="19">
        <v>15</v>
      </c>
      <c r="P9" s="19">
        <f t="shared" ref="P9:AD9" si="0">O9+1</f>
        <v>16</v>
      </c>
      <c r="Q9" s="19">
        <f t="shared" si="0"/>
        <v>17</v>
      </c>
      <c r="R9" s="19">
        <f t="shared" si="0"/>
        <v>18</v>
      </c>
      <c r="S9" s="19">
        <f t="shared" si="0"/>
        <v>19</v>
      </c>
      <c r="T9" s="19">
        <f t="shared" si="0"/>
        <v>20</v>
      </c>
      <c r="U9" s="19">
        <f t="shared" si="0"/>
        <v>21</v>
      </c>
      <c r="V9" s="19">
        <f t="shared" si="0"/>
        <v>22</v>
      </c>
      <c r="W9" s="19">
        <f t="shared" si="0"/>
        <v>23</v>
      </c>
      <c r="X9" s="19">
        <f t="shared" si="0"/>
        <v>24</v>
      </c>
      <c r="Y9" s="19">
        <f t="shared" si="0"/>
        <v>25</v>
      </c>
      <c r="Z9" s="19">
        <f t="shared" si="0"/>
        <v>26</v>
      </c>
      <c r="AA9" s="19">
        <f t="shared" si="0"/>
        <v>27</v>
      </c>
      <c r="AB9" s="19">
        <f t="shared" si="0"/>
        <v>28</v>
      </c>
      <c r="AC9" s="19">
        <f t="shared" si="0"/>
        <v>29</v>
      </c>
      <c r="AD9" s="19">
        <f t="shared" si="0"/>
        <v>30</v>
      </c>
    </row>
    <row r="10" spans="1:30" ht="23.25" x14ac:dyDescent="0.25">
      <c r="A10" s="48">
        <v>2023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spans="1:30" ht="75" x14ac:dyDescent="0.25">
      <c r="A11" s="28" t="s">
        <v>41</v>
      </c>
      <c r="B11" s="28" t="s">
        <v>96</v>
      </c>
      <c r="C11" s="28" t="s">
        <v>42</v>
      </c>
      <c r="D11" s="28" t="s">
        <v>38</v>
      </c>
      <c r="E11" s="23">
        <v>1</v>
      </c>
      <c r="F11" s="24">
        <f>SUM(G11,M11,Q11,R11,S11,T11,V11,W11,X11,AD11,P11,U11)</f>
        <v>10087140.007999999</v>
      </c>
      <c r="G11" s="25">
        <f>H11+K11</f>
        <v>8260900.6799999997</v>
      </c>
      <c r="H11" s="25">
        <v>6344777.79</v>
      </c>
      <c r="I11" s="25">
        <v>0</v>
      </c>
      <c r="J11" s="25">
        <v>0</v>
      </c>
      <c r="K11" s="25">
        <f>ROUND(H11*30.2/100,2)</f>
        <v>1916122.89</v>
      </c>
      <c r="L11" s="25">
        <v>0</v>
      </c>
      <c r="M11" s="25">
        <f t="shared" ref="M11:W11" si="1">M13*1.4</f>
        <v>12880</v>
      </c>
      <c r="N11" s="25">
        <f t="shared" si="1"/>
        <v>12880</v>
      </c>
      <c r="O11" s="25">
        <f t="shared" si="1"/>
        <v>0</v>
      </c>
      <c r="P11" s="25">
        <f t="shared" si="1"/>
        <v>0</v>
      </c>
      <c r="Q11" s="25">
        <f t="shared" si="1"/>
        <v>0</v>
      </c>
      <c r="R11" s="25">
        <f t="shared" si="1"/>
        <v>47759.039999999994</v>
      </c>
      <c r="S11" s="25">
        <f t="shared" si="1"/>
        <v>245144.99799999999</v>
      </c>
      <c r="T11" s="25">
        <f t="shared" si="1"/>
        <v>0</v>
      </c>
      <c r="U11" s="25">
        <f t="shared" si="1"/>
        <v>0</v>
      </c>
      <c r="V11" s="25">
        <f t="shared" si="1"/>
        <v>22703.1</v>
      </c>
      <c r="W11" s="25">
        <f t="shared" si="1"/>
        <v>39130</v>
      </c>
      <c r="X11" s="25">
        <f>Y11+AB11</f>
        <v>1457805.99</v>
      </c>
      <c r="Y11" s="25">
        <v>1119666.6599999999</v>
      </c>
      <c r="Z11" s="25">
        <f t="shared" ref="Z11:AA11" si="2">Z13/2*3</f>
        <v>0</v>
      </c>
      <c r="AA11" s="25">
        <f t="shared" si="2"/>
        <v>0</v>
      </c>
      <c r="AB11" s="25">
        <f>ROUND(Y11*30.2/100,2)</f>
        <v>338139.33</v>
      </c>
      <c r="AC11" s="25">
        <v>0</v>
      </c>
      <c r="AD11" s="25">
        <f>AD13*1.4</f>
        <v>816.19999999999993</v>
      </c>
    </row>
    <row r="12" spans="1:30" ht="75" x14ac:dyDescent="0.25">
      <c r="A12" s="28" t="s">
        <v>41</v>
      </c>
      <c r="B12" s="28" t="s">
        <v>97</v>
      </c>
      <c r="C12" s="28" t="s">
        <v>42</v>
      </c>
      <c r="D12" s="28" t="s">
        <v>38</v>
      </c>
      <c r="E12" s="23">
        <v>1</v>
      </c>
      <c r="F12" s="24">
        <f>SUM(G12,M12,Q12,R12,S12,T12,V12,W12,X12,AD12,P12,U12)</f>
        <v>14410200.01</v>
      </c>
      <c r="G12" s="25">
        <f>H12+K12</f>
        <v>11801286.67</v>
      </c>
      <c r="H12" s="25">
        <v>9063968.2599999998</v>
      </c>
      <c r="I12" s="25">
        <v>0</v>
      </c>
      <c r="J12" s="25">
        <v>0</v>
      </c>
      <c r="K12" s="25">
        <f>ROUND(H12*30.2/100,2)</f>
        <v>2737318.41</v>
      </c>
      <c r="L12" s="25">
        <f t="shared" ref="L12:W12" si="3">L13*2</f>
        <v>0</v>
      </c>
      <c r="M12" s="25">
        <f t="shared" si="3"/>
        <v>18400</v>
      </c>
      <c r="N12" s="25">
        <f t="shared" si="3"/>
        <v>18400</v>
      </c>
      <c r="O12" s="25">
        <f t="shared" si="3"/>
        <v>0</v>
      </c>
      <c r="P12" s="25">
        <f t="shared" si="3"/>
        <v>0</v>
      </c>
      <c r="Q12" s="25">
        <f t="shared" si="3"/>
        <v>0</v>
      </c>
      <c r="R12" s="25">
        <f t="shared" si="3"/>
        <v>68227.199999999997</v>
      </c>
      <c r="S12" s="25">
        <f t="shared" si="3"/>
        <v>350207.14</v>
      </c>
      <c r="T12" s="25">
        <f t="shared" si="3"/>
        <v>0</v>
      </c>
      <c r="U12" s="25">
        <f t="shared" si="3"/>
        <v>0</v>
      </c>
      <c r="V12" s="25">
        <f t="shared" si="3"/>
        <v>32433</v>
      </c>
      <c r="W12" s="25">
        <f t="shared" si="3"/>
        <v>55900</v>
      </c>
      <c r="X12" s="25">
        <f>Y12+AB12</f>
        <v>2082580</v>
      </c>
      <c r="Y12" s="25">
        <v>1599523.81</v>
      </c>
      <c r="Z12" s="25">
        <v>0</v>
      </c>
      <c r="AA12" s="25">
        <v>0</v>
      </c>
      <c r="AB12" s="25">
        <f>ROUND(Y12*30.2/100,2)</f>
        <v>483056.19</v>
      </c>
      <c r="AC12" s="25">
        <v>0</v>
      </c>
      <c r="AD12" s="25">
        <f>AD13*2</f>
        <v>1166</v>
      </c>
    </row>
    <row r="13" spans="1:30" ht="150" x14ac:dyDescent="0.25">
      <c r="A13" s="28" t="s">
        <v>41</v>
      </c>
      <c r="B13" s="28" t="s">
        <v>98</v>
      </c>
      <c r="C13" s="28" t="s">
        <v>42</v>
      </c>
      <c r="D13" s="28" t="s">
        <v>38</v>
      </c>
      <c r="E13" s="23">
        <v>1</v>
      </c>
      <c r="F13" s="24">
        <f>SUM(G13,M13,Q13,R13,S13,T13,V13,W13,X13,AD13,P13,U13)</f>
        <v>7205100</v>
      </c>
      <c r="G13" s="25">
        <f>H13+K13</f>
        <v>5900643.3499999996</v>
      </c>
      <c r="H13" s="25">
        <v>4531984.1399999997</v>
      </c>
      <c r="I13" s="25">
        <v>0</v>
      </c>
      <c r="J13" s="25">
        <v>0</v>
      </c>
      <c r="K13" s="25">
        <f>ROUND(H13*30.2/100,2)</f>
        <v>1368659.21</v>
      </c>
      <c r="L13" s="25">
        <v>0</v>
      </c>
      <c r="M13" s="25">
        <v>9200</v>
      </c>
      <c r="N13" s="25">
        <v>9200</v>
      </c>
      <c r="O13" s="25">
        <v>0</v>
      </c>
      <c r="P13" s="25">
        <v>0</v>
      </c>
      <c r="Q13" s="25">
        <v>0</v>
      </c>
      <c r="R13" s="25">
        <v>34113.599999999999</v>
      </c>
      <c r="S13" s="25">
        <f>205353.57-30250</f>
        <v>175103.57</v>
      </c>
      <c r="T13" s="25">
        <v>0</v>
      </c>
      <c r="U13" s="25">
        <v>0</v>
      </c>
      <c r="V13" s="25">
        <v>16216.5</v>
      </c>
      <c r="W13" s="25">
        <v>27950</v>
      </c>
      <c r="X13" s="25">
        <f>Y13+AB13</f>
        <v>1041289.98</v>
      </c>
      <c r="Y13" s="25">
        <v>799761.89</v>
      </c>
      <c r="Z13" s="25">
        <v>0</v>
      </c>
      <c r="AA13" s="25">
        <v>0</v>
      </c>
      <c r="AB13" s="25">
        <f>ROUND(Y13*30.2/100,2)</f>
        <v>241528.09</v>
      </c>
      <c r="AC13" s="25">
        <v>0</v>
      </c>
      <c r="AD13" s="25">
        <v>583</v>
      </c>
    </row>
    <row r="14" spans="1:30" ht="135" x14ac:dyDescent="0.25">
      <c r="A14" s="28" t="s">
        <v>41</v>
      </c>
      <c r="B14" s="28" t="s">
        <v>99</v>
      </c>
      <c r="C14" s="28" t="s">
        <v>42</v>
      </c>
      <c r="D14" s="28" t="s">
        <v>38</v>
      </c>
      <c r="E14" s="23">
        <v>1</v>
      </c>
      <c r="F14" s="24">
        <f>SUM(G14,M14,Q14,R14,S14,T14,V14,W14,X14,AD14,P14,U14)</f>
        <v>11528160.002</v>
      </c>
      <c r="G14" s="25">
        <f>H14+K14</f>
        <v>9441029.3399999999</v>
      </c>
      <c r="H14" s="25">
        <v>7251174.6100000003</v>
      </c>
      <c r="I14" s="25">
        <v>0</v>
      </c>
      <c r="J14" s="25">
        <v>0</v>
      </c>
      <c r="K14" s="25">
        <f>ROUND(H14*30.2/100,2)</f>
        <v>2189854.73</v>
      </c>
      <c r="L14" s="25">
        <f t="shared" ref="L14" si="4">L13*1.3</f>
        <v>0</v>
      </c>
      <c r="M14" s="25">
        <f t="shared" ref="M14:W14" si="5">M13*1.6</f>
        <v>14720</v>
      </c>
      <c r="N14" s="25">
        <f t="shared" si="5"/>
        <v>14720</v>
      </c>
      <c r="O14" s="25">
        <f t="shared" si="5"/>
        <v>0</v>
      </c>
      <c r="P14" s="25">
        <f t="shared" si="5"/>
        <v>0</v>
      </c>
      <c r="Q14" s="25">
        <f t="shared" si="5"/>
        <v>0</v>
      </c>
      <c r="R14" s="25">
        <f t="shared" si="5"/>
        <v>54581.760000000002</v>
      </c>
      <c r="S14" s="25">
        <f t="shared" si="5"/>
        <v>280165.712</v>
      </c>
      <c r="T14" s="25">
        <f t="shared" si="5"/>
        <v>0</v>
      </c>
      <c r="U14" s="25">
        <f t="shared" si="5"/>
        <v>0</v>
      </c>
      <c r="V14" s="25">
        <f t="shared" si="5"/>
        <v>25946.400000000001</v>
      </c>
      <c r="W14" s="25">
        <f t="shared" si="5"/>
        <v>44720</v>
      </c>
      <c r="X14" s="25">
        <f>Y14+AB14</f>
        <v>1666063.99</v>
      </c>
      <c r="Y14" s="25">
        <v>1279619.04</v>
      </c>
      <c r="Z14" s="25">
        <v>0</v>
      </c>
      <c r="AA14" s="25">
        <v>0</v>
      </c>
      <c r="AB14" s="25">
        <f>ROUND(Y14*30.2/100,2)</f>
        <v>386444.95</v>
      </c>
      <c r="AC14" s="25">
        <v>0</v>
      </c>
      <c r="AD14" s="25">
        <f>AD13*1.6</f>
        <v>932.80000000000007</v>
      </c>
    </row>
    <row r="15" spans="1:30" ht="23.25" x14ac:dyDescent="0.25">
      <c r="A15" s="48">
        <v>2024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ht="45" x14ac:dyDescent="0.25">
      <c r="A16" s="29" t="s">
        <v>41</v>
      </c>
      <c r="B16" s="29" t="s">
        <v>100</v>
      </c>
      <c r="C16" s="29" t="s">
        <v>42</v>
      </c>
      <c r="D16" s="29" t="s">
        <v>38</v>
      </c>
      <c r="E16" s="4">
        <v>1</v>
      </c>
      <c r="F16" s="2">
        <f>SUM(G16,M16,Q16,R16,S16,T16,V16,W16,X16,AD16,P16,U16)</f>
        <v>7722200</v>
      </c>
      <c r="G16" s="3">
        <f>H16+K16</f>
        <v>6339852.5199999996</v>
      </c>
      <c r="H16" s="25">
        <v>4869318.37</v>
      </c>
      <c r="I16" s="25">
        <v>0</v>
      </c>
      <c r="J16" s="25">
        <v>0</v>
      </c>
      <c r="K16" s="25">
        <f>ROUND(H16*30.2/100,2)</f>
        <v>1470534.15</v>
      </c>
      <c r="L16" s="25">
        <v>0</v>
      </c>
      <c r="M16" s="25">
        <v>9200</v>
      </c>
      <c r="N16" s="25">
        <v>9200</v>
      </c>
      <c r="O16" s="25">
        <v>0</v>
      </c>
      <c r="P16" s="25">
        <v>0</v>
      </c>
      <c r="Q16" s="25">
        <v>0</v>
      </c>
      <c r="R16" s="25">
        <v>34113.599999999999</v>
      </c>
      <c r="S16" s="25">
        <f>205353.57-29866.67</f>
        <v>175486.90000000002</v>
      </c>
      <c r="T16" s="25">
        <v>0</v>
      </c>
      <c r="U16" s="25">
        <v>0</v>
      </c>
      <c r="V16" s="25">
        <v>16216.5</v>
      </c>
      <c r="W16" s="25">
        <v>27950</v>
      </c>
      <c r="X16" s="25">
        <f>Y16+AB16</f>
        <v>1118797.48</v>
      </c>
      <c r="Y16" s="25">
        <v>859291.46</v>
      </c>
      <c r="Z16" s="25">
        <v>0</v>
      </c>
      <c r="AA16" s="25">
        <v>0</v>
      </c>
      <c r="AB16" s="25">
        <f>ROUND(Y16*30.2/100,2)</f>
        <v>259506.02</v>
      </c>
      <c r="AC16" s="25">
        <v>0</v>
      </c>
      <c r="AD16" s="25">
        <v>583</v>
      </c>
    </row>
    <row r="17" spans="1:30" ht="23.25" x14ac:dyDescent="0.25">
      <c r="A17" s="48">
        <v>2025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45" x14ac:dyDescent="0.25">
      <c r="A18" s="29" t="s">
        <v>41</v>
      </c>
      <c r="B18" s="29" t="s">
        <v>100</v>
      </c>
      <c r="C18" s="29" t="s">
        <v>42</v>
      </c>
      <c r="D18" s="29" t="s">
        <v>38</v>
      </c>
      <c r="E18" s="4">
        <v>1</v>
      </c>
      <c r="F18" s="2">
        <f>SUM(G18,M18,Q18,R18,S18,T18,V18,W18,X18,AD18,P18,U18)</f>
        <v>8414850</v>
      </c>
      <c r="G18" s="3">
        <f>H18+K18</f>
        <v>6928335.8300000001</v>
      </c>
      <c r="H18" s="25">
        <v>5321302.4800000004</v>
      </c>
      <c r="I18" s="25">
        <v>0</v>
      </c>
      <c r="J18" s="25">
        <v>0</v>
      </c>
      <c r="K18" s="25">
        <f>ROUND(H18*30.2/100,2)</f>
        <v>1607033.35</v>
      </c>
      <c r="L18" s="25">
        <v>0</v>
      </c>
      <c r="M18" s="25">
        <v>9200</v>
      </c>
      <c r="N18" s="25">
        <v>9200</v>
      </c>
      <c r="O18" s="25">
        <v>0</v>
      </c>
      <c r="P18" s="25">
        <v>0</v>
      </c>
      <c r="Q18" s="25">
        <v>0</v>
      </c>
      <c r="R18" s="25">
        <v>34113.599999999999</v>
      </c>
      <c r="S18" s="25">
        <f>205353.57-29550</f>
        <v>175803.57</v>
      </c>
      <c r="T18" s="25">
        <v>0</v>
      </c>
      <c r="U18" s="25">
        <v>0</v>
      </c>
      <c r="V18" s="25">
        <v>16216.5</v>
      </c>
      <c r="W18" s="25">
        <v>27950</v>
      </c>
      <c r="X18" s="25">
        <f>Y18+AB18</f>
        <v>1222647.5</v>
      </c>
      <c r="Y18" s="25">
        <v>939053.38</v>
      </c>
      <c r="Z18" s="25">
        <v>0</v>
      </c>
      <c r="AA18" s="25">
        <v>0</v>
      </c>
      <c r="AB18" s="25">
        <f>ROUND(Y18*30.2/100,2)</f>
        <v>283594.12</v>
      </c>
      <c r="AC18" s="25">
        <v>0</v>
      </c>
      <c r="AD18" s="25">
        <v>583</v>
      </c>
    </row>
  </sheetData>
  <mergeCells count="41">
    <mergeCell ref="A1:AD1"/>
    <mergeCell ref="A2:A8"/>
    <mergeCell ref="B2:B8"/>
    <mergeCell ref="U4:U8"/>
    <mergeCell ref="V4:V8"/>
    <mergeCell ref="W4:W8"/>
    <mergeCell ref="C2:E2"/>
    <mergeCell ref="F2:AD2"/>
    <mergeCell ref="C3:C8"/>
    <mergeCell ref="D3:D8"/>
    <mergeCell ref="E3:E8"/>
    <mergeCell ref="F3:F8"/>
    <mergeCell ref="G3:AD3"/>
    <mergeCell ref="G4:L4"/>
    <mergeCell ref="M4:O6"/>
    <mergeCell ref="P4:P8"/>
    <mergeCell ref="AA6:AA8"/>
    <mergeCell ref="AB6:AB8"/>
    <mergeCell ref="AC6:AC8"/>
    <mergeCell ref="M7:M8"/>
    <mergeCell ref="Q4:Q8"/>
    <mergeCell ref="R4:R8"/>
    <mergeCell ref="S4:S8"/>
    <mergeCell ref="T4:T8"/>
    <mergeCell ref="X4:AC4"/>
    <mergeCell ref="N7:O7"/>
    <mergeCell ref="A10:AD10"/>
    <mergeCell ref="A15:AD15"/>
    <mergeCell ref="A17:AD17"/>
    <mergeCell ref="AD4:AD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</mergeCells>
  <pageMargins left="0.25" right="0.25" top="0.75" bottom="0.75" header="0.3" footer="0.3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7"/>
  <sheetViews>
    <sheetView topLeftCell="A22" zoomScale="40" zoomScaleNormal="40" workbookViewId="0">
      <selection activeCell="N8" sqref="N8"/>
    </sheetView>
  </sheetViews>
  <sheetFormatPr defaultRowHeight="15" x14ac:dyDescent="0.25"/>
  <cols>
    <col min="1" max="1" width="22.85546875" customWidth="1"/>
    <col min="2" max="2" width="37" customWidth="1"/>
    <col min="3" max="3" width="19.7109375" customWidth="1"/>
    <col min="4" max="4" width="13.5703125" customWidth="1"/>
    <col min="5" max="5" width="15.28515625" customWidth="1"/>
    <col min="6" max="6" width="16.28515625" customWidth="1"/>
    <col min="7" max="7" width="17.42578125" customWidth="1"/>
    <col min="8" max="31" width="16.5703125" customWidth="1"/>
    <col min="32" max="32" width="16" customWidth="1"/>
  </cols>
  <sheetData>
    <row r="1" spans="1:31" ht="63" customHeight="1" x14ac:dyDescent="0.2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9.25" customHeight="1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30" customHeight="1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31.5" customHeight="1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25.5" customHeight="1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59.25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26.25" customHeight="1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56.7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16.5" customHeight="1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30" customHeight="1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102.75" customHeight="1" x14ac:dyDescent="0.25">
      <c r="A11" s="46" t="s">
        <v>54</v>
      </c>
      <c r="B11" s="34" t="s">
        <v>20</v>
      </c>
      <c r="C11" s="34" t="s">
        <v>23</v>
      </c>
      <c r="D11" s="23" t="s">
        <v>25</v>
      </c>
      <c r="E11" s="27">
        <v>1</v>
      </c>
      <c r="F11" s="11">
        <v>3723.4850000000001</v>
      </c>
      <c r="G11" s="11">
        <v>1589.5900000000001</v>
      </c>
      <c r="H11" s="38">
        <v>1220.8800000000001</v>
      </c>
      <c r="I11" s="24">
        <v>0</v>
      </c>
      <c r="J11" s="24">
        <v>0</v>
      </c>
      <c r="K11" s="11">
        <v>368.71</v>
      </c>
      <c r="L11" s="24">
        <v>0</v>
      </c>
      <c r="M11" s="24">
        <v>183.42</v>
      </c>
      <c r="N11" s="24">
        <v>0</v>
      </c>
      <c r="O11" s="24">
        <v>57.6</v>
      </c>
      <c r="P11" s="24">
        <v>0</v>
      </c>
      <c r="Q11" s="24">
        <v>0.94</v>
      </c>
      <c r="R11" s="38">
        <v>169.578</v>
      </c>
      <c r="S11" s="24">
        <v>80.739999999999995</v>
      </c>
      <c r="T11" s="24">
        <v>338.41700000000003</v>
      </c>
      <c r="U11" s="24">
        <v>0</v>
      </c>
      <c r="V11" s="24">
        <v>16.29</v>
      </c>
      <c r="W11" s="24">
        <v>0</v>
      </c>
      <c r="X11" s="11">
        <v>1280.54</v>
      </c>
      <c r="Y11" s="24">
        <v>983.52</v>
      </c>
      <c r="Z11" s="24">
        <v>0</v>
      </c>
      <c r="AA11" s="24">
        <v>0</v>
      </c>
      <c r="AB11" s="11">
        <v>297.02</v>
      </c>
      <c r="AC11" s="24">
        <v>0</v>
      </c>
      <c r="AD11" s="24">
        <v>63.97</v>
      </c>
      <c r="AE11" s="24">
        <v>764</v>
      </c>
    </row>
    <row r="12" spans="1:31" ht="74.25" customHeight="1" x14ac:dyDescent="0.25">
      <c r="A12" s="46" t="s">
        <v>54</v>
      </c>
      <c r="B12" s="34" t="s">
        <v>22</v>
      </c>
      <c r="C12" s="34" t="s">
        <v>24</v>
      </c>
      <c r="D12" s="23" t="s">
        <v>25</v>
      </c>
      <c r="E12" s="27">
        <v>1</v>
      </c>
      <c r="F12" s="11">
        <v>28605.63</v>
      </c>
      <c r="G12" s="11">
        <v>24636.16</v>
      </c>
      <c r="H12" s="24">
        <v>18921.78</v>
      </c>
      <c r="I12" s="24">
        <v>0</v>
      </c>
      <c r="J12" s="24">
        <v>0</v>
      </c>
      <c r="K12" s="11">
        <v>5714.38</v>
      </c>
      <c r="L12" s="24">
        <v>0</v>
      </c>
      <c r="M12" s="24">
        <v>189.48</v>
      </c>
      <c r="N12" s="24">
        <v>0</v>
      </c>
      <c r="O12" s="24">
        <v>34.67</v>
      </c>
      <c r="P12" s="24">
        <v>0</v>
      </c>
      <c r="Q12" s="24">
        <v>48.26</v>
      </c>
      <c r="R12" s="24">
        <v>102.89</v>
      </c>
      <c r="S12" s="24">
        <v>491.43</v>
      </c>
      <c r="T12" s="24">
        <v>208.81</v>
      </c>
      <c r="U12" s="24">
        <v>0</v>
      </c>
      <c r="V12" s="24">
        <v>11.49</v>
      </c>
      <c r="W12" s="24">
        <v>0</v>
      </c>
      <c r="X12" s="11">
        <v>2422.62</v>
      </c>
      <c r="Y12" s="24">
        <v>1860.69</v>
      </c>
      <c r="Z12" s="24">
        <v>0</v>
      </c>
      <c r="AA12" s="24">
        <v>0</v>
      </c>
      <c r="AB12" s="11">
        <v>561.92999999999995</v>
      </c>
      <c r="AC12" s="24">
        <v>0</v>
      </c>
      <c r="AD12" s="24">
        <v>494.49</v>
      </c>
      <c r="AE12" s="24">
        <v>0</v>
      </c>
    </row>
    <row r="13" spans="1:31" ht="68.25" customHeight="1" x14ac:dyDescent="0.25">
      <c r="A13" s="46" t="s">
        <v>54</v>
      </c>
      <c r="B13" s="34" t="s">
        <v>51</v>
      </c>
      <c r="C13" s="34" t="s">
        <v>52</v>
      </c>
      <c r="D13" s="23" t="s">
        <v>25</v>
      </c>
      <c r="E13" s="27">
        <v>1</v>
      </c>
      <c r="F13" s="11">
        <v>107039.45800000003</v>
      </c>
      <c r="G13" s="11">
        <v>74208.350000000006</v>
      </c>
      <c r="H13" s="38">
        <v>56995.66</v>
      </c>
      <c r="I13" s="24">
        <v>0</v>
      </c>
      <c r="J13" s="24">
        <v>0</v>
      </c>
      <c r="K13" s="11">
        <v>17212.689999999999</v>
      </c>
      <c r="L13" s="24">
        <v>0</v>
      </c>
      <c r="M13" s="24">
        <v>801.29</v>
      </c>
      <c r="N13" s="24">
        <v>0</v>
      </c>
      <c r="O13" s="24">
        <v>72.95</v>
      </c>
      <c r="P13" s="24">
        <v>0</v>
      </c>
      <c r="Q13" s="24">
        <v>9197.8180000000011</v>
      </c>
      <c r="R13" s="24">
        <v>406.32</v>
      </c>
      <c r="S13" s="24">
        <v>1071.46</v>
      </c>
      <c r="T13" s="24">
        <v>8539.1</v>
      </c>
      <c r="U13" s="24">
        <v>0</v>
      </c>
      <c r="V13" s="24">
        <v>58.87</v>
      </c>
      <c r="W13" s="24">
        <v>0</v>
      </c>
      <c r="X13" s="11">
        <v>10444.540000000001</v>
      </c>
      <c r="Y13" s="24">
        <v>8021.92</v>
      </c>
      <c r="Z13" s="24">
        <v>0</v>
      </c>
      <c r="AA13" s="24">
        <v>0</v>
      </c>
      <c r="AB13" s="11">
        <v>2422.62</v>
      </c>
      <c r="AC13" s="24">
        <v>0</v>
      </c>
      <c r="AD13" s="24">
        <v>2311.71</v>
      </c>
      <c r="AE13" s="24">
        <v>0</v>
      </c>
    </row>
    <row r="14" spans="1:31" ht="30.75" customHeight="1" x14ac:dyDescent="0.25">
      <c r="A14" s="55">
        <v>2024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111.75" customHeight="1" x14ac:dyDescent="0.25">
      <c r="A15" s="46" t="s">
        <v>54</v>
      </c>
      <c r="B15" s="34" t="s">
        <v>20</v>
      </c>
      <c r="C15" s="34" t="s">
        <v>23</v>
      </c>
      <c r="D15" s="23" t="s">
        <v>25</v>
      </c>
      <c r="E15" s="27">
        <v>1</v>
      </c>
      <c r="F15" s="11">
        <v>3837.94364</v>
      </c>
      <c r="G15" s="11">
        <v>1654.3</v>
      </c>
      <c r="H15" s="38">
        <v>1270.58</v>
      </c>
      <c r="I15" s="24">
        <v>0</v>
      </c>
      <c r="J15" s="24">
        <v>0</v>
      </c>
      <c r="K15" s="11">
        <v>383.72</v>
      </c>
      <c r="L15" s="24">
        <v>0</v>
      </c>
      <c r="M15" s="24">
        <v>194.29664</v>
      </c>
      <c r="N15" s="24">
        <v>0</v>
      </c>
      <c r="O15" s="24">
        <v>60.88</v>
      </c>
      <c r="P15" s="24">
        <v>0</v>
      </c>
      <c r="Q15" s="24">
        <v>0.99</v>
      </c>
      <c r="R15" s="38">
        <v>188.44</v>
      </c>
      <c r="S15" s="24">
        <v>85.33</v>
      </c>
      <c r="T15" s="24">
        <v>285.077</v>
      </c>
      <c r="U15" s="24">
        <v>0</v>
      </c>
      <c r="V15" s="24">
        <v>17.22</v>
      </c>
      <c r="W15" s="24">
        <v>0</v>
      </c>
      <c r="X15" s="11">
        <v>1351.25</v>
      </c>
      <c r="Y15" s="24">
        <v>1037.83</v>
      </c>
      <c r="Z15" s="24">
        <v>0</v>
      </c>
      <c r="AA15" s="24">
        <v>0</v>
      </c>
      <c r="AB15" s="11">
        <v>313.42</v>
      </c>
      <c r="AC15" s="24">
        <v>0</v>
      </c>
      <c r="AD15" s="24">
        <v>61.04</v>
      </c>
      <c r="AE15" s="24">
        <v>761.2</v>
      </c>
    </row>
    <row r="16" spans="1:31" ht="84.75" customHeight="1" x14ac:dyDescent="0.25">
      <c r="A16" s="46" t="s">
        <v>54</v>
      </c>
      <c r="B16" s="34" t="s">
        <v>22</v>
      </c>
      <c r="C16" s="34" t="s">
        <v>24</v>
      </c>
      <c r="D16" s="23" t="s">
        <v>25</v>
      </c>
      <c r="E16" s="27">
        <v>1</v>
      </c>
      <c r="F16" s="11">
        <v>29940.260000000006</v>
      </c>
      <c r="G16" s="11">
        <v>25716.06</v>
      </c>
      <c r="H16" s="24">
        <v>19751.2</v>
      </c>
      <c r="I16" s="24">
        <v>0</v>
      </c>
      <c r="J16" s="24">
        <v>0</v>
      </c>
      <c r="K16" s="11">
        <v>5964.86</v>
      </c>
      <c r="L16" s="24">
        <v>0</v>
      </c>
      <c r="M16" s="24">
        <v>230.25</v>
      </c>
      <c r="N16" s="24">
        <v>0</v>
      </c>
      <c r="O16" s="24">
        <v>36.64</v>
      </c>
      <c r="P16" s="24">
        <v>0</v>
      </c>
      <c r="Q16" s="24">
        <v>51</v>
      </c>
      <c r="R16" s="24">
        <v>108.74</v>
      </c>
      <c r="S16" s="24">
        <v>519.36</v>
      </c>
      <c r="T16" s="24">
        <v>217.41</v>
      </c>
      <c r="U16" s="24">
        <v>0</v>
      </c>
      <c r="V16" s="24">
        <v>12.14</v>
      </c>
      <c r="W16" s="24">
        <v>0</v>
      </c>
      <c r="X16" s="11">
        <v>2556.4</v>
      </c>
      <c r="Y16" s="24">
        <v>1963.44</v>
      </c>
      <c r="Z16" s="24">
        <v>0</v>
      </c>
      <c r="AA16" s="24">
        <v>0</v>
      </c>
      <c r="AB16" s="11">
        <v>592.96</v>
      </c>
      <c r="AC16" s="24">
        <v>0</v>
      </c>
      <c r="AD16" s="24">
        <v>528.9</v>
      </c>
      <c r="AE16" s="24">
        <v>0</v>
      </c>
    </row>
    <row r="17" spans="1:31" ht="81.75" customHeight="1" x14ac:dyDescent="0.25">
      <c r="A17" s="46" t="s">
        <v>54</v>
      </c>
      <c r="B17" s="34" t="s">
        <v>51</v>
      </c>
      <c r="C17" s="34" t="s">
        <v>52</v>
      </c>
      <c r="D17" s="23" t="s">
        <v>25</v>
      </c>
      <c r="E17" s="27">
        <v>1</v>
      </c>
      <c r="F17" s="11">
        <v>112248.58</v>
      </c>
      <c r="G17" s="11">
        <v>77951.51999999999</v>
      </c>
      <c r="H17" s="38">
        <v>59870.6</v>
      </c>
      <c r="I17" s="24">
        <v>0</v>
      </c>
      <c r="J17" s="24">
        <v>0</v>
      </c>
      <c r="K17" s="11">
        <v>18080.919999999998</v>
      </c>
      <c r="L17" s="24">
        <v>0</v>
      </c>
      <c r="M17" s="24">
        <v>846.83</v>
      </c>
      <c r="N17" s="24">
        <v>0</v>
      </c>
      <c r="O17" s="24">
        <v>77.099999999999994</v>
      </c>
      <c r="P17" s="24">
        <v>0</v>
      </c>
      <c r="Q17" s="24">
        <v>11477.33</v>
      </c>
      <c r="R17" s="24">
        <v>429.42</v>
      </c>
      <c r="S17" s="24">
        <v>1132.3599999999999</v>
      </c>
      <c r="T17" s="24">
        <v>6858.5</v>
      </c>
      <c r="U17" s="24">
        <v>0</v>
      </c>
      <c r="V17" s="24">
        <v>62.22</v>
      </c>
      <c r="W17" s="24">
        <v>0</v>
      </c>
      <c r="X17" s="11">
        <v>11018.27</v>
      </c>
      <c r="Y17" s="24">
        <v>8462.57</v>
      </c>
      <c r="Z17" s="24">
        <v>0</v>
      </c>
      <c r="AA17" s="24">
        <v>0</v>
      </c>
      <c r="AB17" s="11">
        <v>2555.6999999999998</v>
      </c>
      <c r="AC17" s="24">
        <v>0</v>
      </c>
      <c r="AD17" s="24">
        <v>2472.13</v>
      </c>
      <c r="AE17" s="24">
        <v>0</v>
      </c>
    </row>
    <row r="18" spans="1:31" ht="35.25" customHeight="1" x14ac:dyDescent="0.25">
      <c r="A18" s="55">
        <v>2025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02" customHeight="1" x14ac:dyDescent="0.25">
      <c r="A19" s="46" t="s">
        <v>54</v>
      </c>
      <c r="B19" s="34" t="s">
        <v>20</v>
      </c>
      <c r="C19" s="34" t="s">
        <v>23</v>
      </c>
      <c r="D19" s="23" t="s">
        <v>25</v>
      </c>
      <c r="E19" s="27">
        <v>1</v>
      </c>
      <c r="F19" s="11">
        <v>3968.9108000000001</v>
      </c>
      <c r="G19" s="11">
        <v>1651.9</v>
      </c>
      <c r="H19" s="38">
        <v>1268.74</v>
      </c>
      <c r="I19" s="24">
        <v>0</v>
      </c>
      <c r="J19" s="24">
        <v>0</v>
      </c>
      <c r="K19" s="11">
        <v>383.16</v>
      </c>
      <c r="L19" s="24">
        <v>0</v>
      </c>
      <c r="M19" s="24">
        <v>181.36</v>
      </c>
      <c r="N19" s="24">
        <v>0</v>
      </c>
      <c r="O19" s="24">
        <v>56.96</v>
      </c>
      <c r="P19" s="24">
        <v>0</v>
      </c>
      <c r="Q19" s="24">
        <v>0.92</v>
      </c>
      <c r="R19" s="38">
        <v>176.31</v>
      </c>
      <c r="S19" s="24">
        <v>79.84</v>
      </c>
      <c r="T19" s="24">
        <v>478.47</v>
      </c>
      <c r="U19" s="24">
        <v>0</v>
      </c>
      <c r="V19" s="24">
        <v>16.11</v>
      </c>
      <c r="W19" s="24">
        <v>0</v>
      </c>
      <c r="X19" s="11">
        <v>1310.48</v>
      </c>
      <c r="Y19" s="24">
        <v>1006.51</v>
      </c>
      <c r="Z19" s="24">
        <v>0</v>
      </c>
      <c r="AA19" s="24">
        <v>0</v>
      </c>
      <c r="AB19" s="11">
        <v>303.97000000000003</v>
      </c>
      <c r="AC19" s="24">
        <v>0</v>
      </c>
      <c r="AD19" s="24">
        <v>73.520799999999994</v>
      </c>
      <c r="AE19" s="24">
        <v>761.2</v>
      </c>
    </row>
    <row r="20" spans="1:31" ht="93" customHeight="1" x14ac:dyDescent="0.25">
      <c r="A20" s="46" t="s">
        <v>54</v>
      </c>
      <c r="B20" s="34" t="s">
        <v>22</v>
      </c>
      <c r="C20" s="34" t="s">
        <v>24</v>
      </c>
      <c r="D20" s="23" t="s">
        <v>25</v>
      </c>
      <c r="E20" s="27">
        <v>1</v>
      </c>
      <c r="F20" s="11">
        <v>29694.579000000002</v>
      </c>
      <c r="G20" s="11">
        <v>25558.61</v>
      </c>
      <c r="H20" s="24">
        <v>19630.27</v>
      </c>
      <c r="I20" s="24">
        <v>0</v>
      </c>
      <c r="J20" s="24">
        <v>0</v>
      </c>
      <c r="K20" s="11">
        <v>5928.34</v>
      </c>
      <c r="L20" s="24">
        <v>0</v>
      </c>
      <c r="M20" s="24">
        <v>210.56</v>
      </c>
      <c r="N20" s="24">
        <v>0</v>
      </c>
      <c r="O20" s="24">
        <v>34.28</v>
      </c>
      <c r="P20" s="24">
        <v>0</v>
      </c>
      <c r="Q20" s="24">
        <v>47.71</v>
      </c>
      <c r="R20" s="24">
        <v>101.74</v>
      </c>
      <c r="S20" s="24">
        <v>485.92</v>
      </c>
      <c r="T20" s="24">
        <v>206.34</v>
      </c>
      <c r="U20" s="24">
        <v>0</v>
      </c>
      <c r="V20" s="24">
        <v>11.36</v>
      </c>
      <c r="W20" s="24">
        <v>0</v>
      </c>
      <c r="X20" s="11">
        <v>2479.2399999999998</v>
      </c>
      <c r="Y20" s="24">
        <v>1904.18</v>
      </c>
      <c r="Z20" s="24">
        <v>0</v>
      </c>
      <c r="AA20" s="24">
        <v>0</v>
      </c>
      <c r="AB20" s="11">
        <v>575.05999999999995</v>
      </c>
      <c r="AC20" s="24">
        <v>0</v>
      </c>
      <c r="AD20" s="24">
        <v>593.09900000000005</v>
      </c>
      <c r="AE20" s="24">
        <v>0</v>
      </c>
    </row>
    <row r="21" spans="1:31" ht="72" customHeight="1" x14ac:dyDescent="0.25">
      <c r="A21" s="46" t="s">
        <v>54</v>
      </c>
      <c r="B21" s="34" t="s">
        <v>51</v>
      </c>
      <c r="C21" s="34" t="s">
        <v>52</v>
      </c>
      <c r="D21" s="23" t="s">
        <v>25</v>
      </c>
      <c r="E21" s="27">
        <v>1</v>
      </c>
      <c r="F21" s="11">
        <v>116153.15700000001</v>
      </c>
      <c r="G21" s="11">
        <v>77403.78</v>
      </c>
      <c r="H21" s="38">
        <v>59449.91</v>
      </c>
      <c r="I21" s="24">
        <v>0</v>
      </c>
      <c r="J21" s="24">
        <v>0</v>
      </c>
      <c r="K21" s="11">
        <v>17953.87</v>
      </c>
      <c r="L21" s="24">
        <v>0</v>
      </c>
      <c r="M21" s="24">
        <v>792.29</v>
      </c>
      <c r="N21" s="24">
        <v>0</v>
      </c>
      <c r="O21" s="24">
        <v>72.12</v>
      </c>
      <c r="P21" s="24">
        <v>0</v>
      </c>
      <c r="Q21" s="24">
        <v>10738.13</v>
      </c>
      <c r="R21" s="24">
        <v>401.77</v>
      </c>
      <c r="S21" s="24">
        <v>1059.44</v>
      </c>
      <c r="T21" s="24">
        <v>12398.34</v>
      </c>
      <c r="U21" s="24">
        <v>0</v>
      </c>
      <c r="V21" s="24">
        <v>58.21</v>
      </c>
      <c r="W21" s="24">
        <v>0</v>
      </c>
      <c r="X21" s="11">
        <v>10688.65</v>
      </c>
      <c r="Y21" s="24">
        <v>8209.41</v>
      </c>
      <c r="Z21" s="24">
        <v>0</v>
      </c>
      <c r="AA21" s="24">
        <v>0</v>
      </c>
      <c r="AB21" s="11">
        <v>2479.2399999999998</v>
      </c>
      <c r="AC21" s="24">
        <v>0</v>
      </c>
      <c r="AD21" s="24">
        <v>2612.547</v>
      </c>
      <c r="AE21" s="24">
        <v>0</v>
      </c>
    </row>
    <row r="22" spans="1:31" ht="36.75" customHeight="1" x14ac:dyDescent="0.25"/>
    <row r="23" spans="1:31" ht="90" customHeight="1" x14ac:dyDescent="0.25">
      <c r="A23" s="47" t="s">
        <v>67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1" ht="15.75" customHeight="1" x14ac:dyDescent="0.25">
      <c r="A24" s="53" t="s">
        <v>0</v>
      </c>
      <c r="B24" s="50" t="s">
        <v>26</v>
      </c>
      <c r="C24" s="53" t="s">
        <v>1</v>
      </c>
      <c r="D24" s="53"/>
      <c r="E24" s="53"/>
      <c r="F24" s="50" t="s">
        <v>27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1" ht="15.75" x14ac:dyDescent="0.25">
      <c r="A25" s="53"/>
      <c r="B25" s="50"/>
      <c r="C25" s="52" t="s">
        <v>2</v>
      </c>
      <c r="D25" s="52" t="s">
        <v>3</v>
      </c>
      <c r="E25" s="53" t="s">
        <v>4</v>
      </c>
      <c r="F25" s="51" t="s">
        <v>46</v>
      </c>
      <c r="G25" s="54" t="s">
        <v>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1" ht="15.75" x14ac:dyDescent="0.25">
      <c r="A26" s="53"/>
      <c r="B26" s="50"/>
      <c r="C26" s="52"/>
      <c r="D26" s="52"/>
      <c r="E26" s="53"/>
      <c r="F26" s="51"/>
      <c r="G26" s="50" t="s">
        <v>6</v>
      </c>
      <c r="H26" s="50"/>
      <c r="I26" s="50"/>
      <c r="J26" s="50"/>
      <c r="K26" s="50"/>
      <c r="L26" s="50"/>
      <c r="M26" s="50" t="s">
        <v>47</v>
      </c>
      <c r="N26" s="50"/>
      <c r="O26" s="50"/>
      <c r="P26" s="50" t="s">
        <v>30</v>
      </c>
      <c r="Q26" s="50" t="s">
        <v>7</v>
      </c>
      <c r="R26" s="50" t="s">
        <v>31</v>
      </c>
      <c r="S26" s="50" t="s">
        <v>8</v>
      </c>
      <c r="T26" s="50" t="s">
        <v>9</v>
      </c>
      <c r="U26" s="50" t="s">
        <v>48</v>
      </c>
      <c r="V26" s="50" t="s">
        <v>10</v>
      </c>
      <c r="W26" s="50" t="s">
        <v>11</v>
      </c>
      <c r="X26" s="50" t="s">
        <v>80</v>
      </c>
      <c r="Y26" s="50"/>
      <c r="Z26" s="50"/>
      <c r="AA26" s="50"/>
      <c r="AB26" s="50"/>
      <c r="AC26" s="50"/>
      <c r="AD26" s="50" t="s">
        <v>12</v>
      </c>
    </row>
    <row r="27" spans="1:31" ht="15.75" x14ac:dyDescent="0.25">
      <c r="A27" s="53"/>
      <c r="B27" s="50"/>
      <c r="C27" s="52"/>
      <c r="D27" s="52"/>
      <c r="E27" s="53"/>
      <c r="F27" s="51"/>
      <c r="G27" s="51" t="s">
        <v>13</v>
      </c>
      <c r="H27" s="50" t="s">
        <v>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 t="s">
        <v>49</v>
      </c>
      <c r="Y27" s="50" t="s">
        <v>5</v>
      </c>
      <c r="Z27" s="50"/>
      <c r="AA27" s="50"/>
      <c r="AB27" s="50"/>
      <c r="AC27" s="50"/>
      <c r="AD27" s="50"/>
    </row>
    <row r="28" spans="1:31" ht="88.5" customHeight="1" x14ac:dyDescent="0.25">
      <c r="A28" s="53"/>
      <c r="B28" s="50"/>
      <c r="C28" s="52"/>
      <c r="D28" s="52"/>
      <c r="E28" s="53"/>
      <c r="F28" s="51"/>
      <c r="G28" s="51"/>
      <c r="H28" s="50" t="s">
        <v>15</v>
      </c>
      <c r="I28" s="50" t="s">
        <v>16</v>
      </c>
      <c r="J28" s="50" t="s">
        <v>17</v>
      </c>
      <c r="K28" s="50" t="s">
        <v>18</v>
      </c>
      <c r="L28" s="50" t="s">
        <v>19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50" t="s">
        <v>15</v>
      </c>
      <c r="Z28" s="50" t="s">
        <v>16</v>
      </c>
      <c r="AA28" s="50" t="s">
        <v>17</v>
      </c>
      <c r="AB28" s="50" t="s">
        <v>18</v>
      </c>
      <c r="AC28" s="50" t="s">
        <v>19</v>
      </c>
      <c r="AD28" s="50"/>
    </row>
    <row r="29" spans="1:31" ht="15.75" x14ac:dyDescent="0.25">
      <c r="A29" s="53"/>
      <c r="B29" s="50"/>
      <c r="C29" s="52"/>
      <c r="D29" s="52"/>
      <c r="E29" s="53"/>
      <c r="F29" s="51"/>
      <c r="G29" s="51"/>
      <c r="H29" s="50"/>
      <c r="I29" s="50"/>
      <c r="J29" s="50"/>
      <c r="K29" s="50"/>
      <c r="L29" s="50"/>
      <c r="M29" s="51" t="s">
        <v>14</v>
      </c>
      <c r="N29" s="50" t="s">
        <v>33</v>
      </c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50"/>
      <c r="Z29" s="50"/>
      <c r="AA29" s="50"/>
      <c r="AB29" s="50"/>
      <c r="AC29" s="50"/>
      <c r="AD29" s="50"/>
    </row>
    <row r="30" spans="1:31" ht="158.25" customHeight="1" x14ac:dyDescent="0.25">
      <c r="A30" s="53"/>
      <c r="B30" s="50"/>
      <c r="C30" s="52"/>
      <c r="D30" s="52"/>
      <c r="E30" s="53"/>
      <c r="F30" s="51"/>
      <c r="G30" s="51"/>
      <c r="H30" s="50"/>
      <c r="I30" s="50"/>
      <c r="J30" s="50"/>
      <c r="K30" s="50"/>
      <c r="L30" s="50"/>
      <c r="M30" s="51"/>
      <c r="N30" s="31" t="s">
        <v>34</v>
      </c>
      <c r="O30" s="31" t="s">
        <v>35</v>
      </c>
      <c r="P30" s="50"/>
      <c r="Q30" s="50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</row>
    <row r="31" spans="1:31" ht="15.75" x14ac:dyDescent="0.25">
      <c r="A31" s="32">
        <v>1</v>
      </c>
      <c r="B31" s="32">
        <v>2</v>
      </c>
      <c r="C31" s="33">
        <v>3</v>
      </c>
      <c r="D31" s="32">
        <v>4</v>
      </c>
      <c r="E31" s="33">
        <v>5</v>
      </c>
      <c r="F31" s="32">
        <v>6</v>
      </c>
      <c r="G31" s="33">
        <v>7</v>
      </c>
      <c r="H31" s="32">
        <v>8</v>
      </c>
      <c r="I31" s="33">
        <v>9</v>
      </c>
      <c r="J31" s="32">
        <v>10</v>
      </c>
      <c r="K31" s="33">
        <v>11</v>
      </c>
      <c r="L31" s="32">
        <v>12</v>
      </c>
      <c r="M31" s="33">
        <v>13</v>
      </c>
      <c r="N31" s="32">
        <v>14</v>
      </c>
      <c r="O31" s="33">
        <v>15</v>
      </c>
      <c r="P31" s="32">
        <v>16</v>
      </c>
      <c r="Q31" s="33">
        <v>17</v>
      </c>
      <c r="R31" s="32">
        <v>18</v>
      </c>
      <c r="S31" s="33">
        <v>19</v>
      </c>
      <c r="T31" s="32">
        <v>20</v>
      </c>
      <c r="U31" s="33">
        <v>21</v>
      </c>
      <c r="V31" s="32">
        <v>22</v>
      </c>
      <c r="W31" s="33">
        <v>23</v>
      </c>
      <c r="X31" s="32">
        <v>24</v>
      </c>
      <c r="Y31" s="33">
        <v>25</v>
      </c>
      <c r="Z31" s="32">
        <v>26</v>
      </c>
      <c r="AA31" s="33">
        <v>27</v>
      </c>
      <c r="AB31" s="32">
        <v>28</v>
      </c>
      <c r="AC31" s="33">
        <v>29</v>
      </c>
      <c r="AD31" s="32">
        <v>30</v>
      </c>
    </row>
    <row r="32" spans="1:31" ht="18.75" x14ac:dyDescent="0.25">
      <c r="A32" s="56" t="s">
        <v>70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</row>
    <row r="33" spans="1:30" ht="78.75" x14ac:dyDescent="0.25">
      <c r="A33" s="49" t="s">
        <v>54</v>
      </c>
      <c r="B33" s="30" t="s">
        <v>20</v>
      </c>
      <c r="C33" s="30" t="s">
        <v>23</v>
      </c>
      <c r="D33" s="4" t="s">
        <v>25</v>
      </c>
      <c r="E33" s="8">
        <v>1</v>
      </c>
      <c r="F33" s="9">
        <f t="shared" ref="F33:F34" si="0">SUM(G33,M33,Q33,R33,S33,T33,V33,W33,X33,AD33,P33,U33)</f>
        <v>3690.9199999999996</v>
      </c>
      <c r="G33" s="9">
        <f t="shared" ref="G33:G34" si="1">SUM(H33:L33)</f>
        <v>1449.4999999999998</v>
      </c>
      <c r="H33" s="2">
        <f>1114.85-1.4-0.16</f>
        <v>1113.2899999999997</v>
      </c>
      <c r="I33" s="2">
        <v>0</v>
      </c>
      <c r="J33" s="2">
        <v>0</v>
      </c>
      <c r="K33" s="9">
        <f t="shared" ref="K33:K34" si="2">ROUND(H33*0.302,2)</f>
        <v>336.21</v>
      </c>
      <c r="L33" s="2">
        <v>0</v>
      </c>
      <c r="M33" s="2">
        <v>183.42</v>
      </c>
      <c r="N33" s="2">
        <v>0</v>
      </c>
      <c r="O33" s="2">
        <v>57.6</v>
      </c>
      <c r="P33" s="2">
        <v>0</v>
      </c>
      <c r="Q33" s="2">
        <v>0.94</v>
      </c>
      <c r="R33" s="2">
        <v>178.3</v>
      </c>
      <c r="S33" s="2">
        <v>80.739999999999995</v>
      </c>
      <c r="T33" s="2">
        <v>512.49</v>
      </c>
      <c r="U33" s="2">
        <v>0</v>
      </c>
      <c r="V33" s="2">
        <v>16.29</v>
      </c>
      <c r="W33" s="2">
        <v>0</v>
      </c>
      <c r="X33" s="9">
        <f t="shared" ref="X33:X34" si="3">SUM(Y33:AC33)</f>
        <v>1195.4299999999998</v>
      </c>
      <c r="Y33" s="2">
        <v>918.15</v>
      </c>
      <c r="Z33" s="2">
        <v>0</v>
      </c>
      <c r="AA33" s="2">
        <v>0</v>
      </c>
      <c r="AB33" s="9">
        <f t="shared" ref="AB33:AB34" si="4">ROUND(Y33*0.302,2)</f>
        <v>277.27999999999997</v>
      </c>
      <c r="AC33" s="2">
        <v>0</v>
      </c>
      <c r="AD33" s="2">
        <f>63.97+9.84</f>
        <v>73.81</v>
      </c>
    </row>
    <row r="34" spans="1:30" ht="63" x14ac:dyDescent="0.25">
      <c r="A34" s="49"/>
      <c r="B34" s="30" t="s">
        <v>22</v>
      </c>
      <c r="C34" s="30" t="s">
        <v>24</v>
      </c>
      <c r="D34" s="4" t="s">
        <v>25</v>
      </c>
      <c r="E34" s="8">
        <v>1</v>
      </c>
      <c r="F34" s="9">
        <f t="shared" si="0"/>
        <v>26486.25</v>
      </c>
      <c r="G34" s="9">
        <f t="shared" si="1"/>
        <v>22678.11</v>
      </c>
      <c r="H34" s="2">
        <v>17417.900000000001</v>
      </c>
      <c r="I34" s="2">
        <v>0</v>
      </c>
      <c r="J34" s="2">
        <v>0</v>
      </c>
      <c r="K34" s="9">
        <f t="shared" si="2"/>
        <v>5260.21</v>
      </c>
      <c r="L34" s="2">
        <v>0</v>
      </c>
      <c r="M34" s="2">
        <v>189.48</v>
      </c>
      <c r="N34" s="2">
        <v>0</v>
      </c>
      <c r="O34" s="2">
        <v>34.67</v>
      </c>
      <c r="P34" s="2">
        <v>0</v>
      </c>
      <c r="Q34" s="2">
        <v>48.26</v>
      </c>
      <c r="R34" s="2">
        <v>102.89</v>
      </c>
      <c r="S34" s="2">
        <v>491.43</v>
      </c>
      <c r="T34" s="2">
        <v>208.51</v>
      </c>
      <c r="U34" s="2">
        <v>0</v>
      </c>
      <c r="V34" s="2">
        <v>11.49</v>
      </c>
      <c r="W34" s="2">
        <v>0</v>
      </c>
      <c r="X34" s="9">
        <f t="shared" si="3"/>
        <v>2261.59</v>
      </c>
      <c r="Y34" s="2">
        <v>1737.01</v>
      </c>
      <c r="Z34" s="2">
        <v>0</v>
      </c>
      <c r="AA34" s="2">
        <v>0</v>
      </c>
      <c r="AB34" s="9">
        <f t="shared" si="4"/>
        <v>524.58000000000004</v>
      </c>
      <c r="AC34" s="2">
        <v>0</v>
      </c>
      <c r="AD34" s="2">
        <f>490.34+4.15</f>
        <v>494.48999999999995</v>
      </c>
    </row>
    <row r="35" spans="1:30" ht="18.75" x14ac:dyDescent="0.25">
      <c r="A35" s="56" t="s">
        <v>75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</row>
    <row r="36" spans="1:30" ht="78.75" x14ac:dyDescent="0.25">
      <c r="A36" s="49" t="s">
        <v>54</v>
      </c>
      <c r="B36" s="30" t="s">
        <v>20</v>
      </c>
      <c r="C36" s="30" t="s">
        <v>23</v>
      </c>
      <c r="D36" s="4" t="s">
        <v>25</v>
      </c>
      <c r="E36" s="8">
        <v>1</v>
      </c>
      <c r="F36" s="9">
        <f t="shared" ref="F36" si="5">SUM(G36,M36,Q36,R36,S36,T36,V36,W36,X36,AD36,P36,U36)</f>
        <v>3847.4807077462647</v>
      </c>
      <c r="G36" s="9">
        <f t="shared" ref="G36:G37" si="6">SUM(H36:L36)</f>
        <v>1538.0889999999999</v>
      </c>
      <c r="H36" s="9">
        <f>1181.33-0.001</f>
        <v>1181.329</v>
      </c>
      <c r="I36" s="9">
        <v>0</v>
      </c>
      <c r="J36" s="9">
        <v>0</v>
      </c>
      <c r="K36" s="9">
        <f t="shared" ref="K36:K37" si="7">ROUND(H36*0.302,2)</f>
        <v>356.76</v>
      </c>
      <c r="L36" s="9">
        <v>0</v>
      </c>
      <c r="M36" s="9">
        <v>193.8505312925235</v>
      </c>
      <c r="N36" s="9">
        <v>0</v>
      </c>
      <c r="O36" s="9">
        <v>60.876001246150466</v>
      </c>
      <c r="P36" s="9">
        <v>0</v>
      </c>
      <c r="Q36" s="9">
        <v>0.99371755050494026</v>
      </c>
      <c r="R36" s="9">
        <v>188.43909115336075</v>
      </c>
      <c r="S36" s="9">
        <v>85.330094010750301</v>
      </c>
      <c r="T36" s="9">
        <v>506.48271370355599</v>
      </c>
      <c r="U36" s="9">
        <v>0</v>
      </c>
      <c r="V36" s="9">
        <v>17.217236690270376</v>
      </c>
      <c r="W36" s="9">
        <v>0</v>
      </c>
      <c r="X36" s="9">
        <f t="shared" ref="X36:X37" si="8">SUM(Y36:AC36)</f>
        <v>1256.04</v>
      </c>
      <c r="Y36" s="17">
        <v>964.7</v>
      </c>
      <c r="Z36" s="17">
        <v>0</v>
      </c>
      <c r="AA36" s="17">
        <v>0</v>
      </c>
      <c r="AB36" s="9">
        <f t="shared" ref="AB36:AB37" si="9">ROUND(Y36*0.302,2)</f>
        <v>291.33999999999997</v>
      </c>
      <c r="AC36" s="14">
        <v>0</v>
      </c>
      <c r="AD36" s="14">
        <f>60.6583233452986+0.17+0.21</f>
        <v>61.0383233452986</v>
      </c>
    </row>
    <row r="37" spans="1:30" ht="63" x14ac:dyDescent="0.25">
      <c r="A37" s="49"/>
      <c r="B37" s="30" t="s">
        <v>22</v>
      </c>
      <c r="C37" s="30" t="s">
        <v>24</v>
      </c>
      <c r="D37" s="4" t="s">
        <v>25</v>
      </c>
      <c r="E37" s="8">
        <v>1</v>
      </c>
      <c r="F37" s="9">
        <f>SUM(G37,M37,Q37,R37,S37,T37,V37,W37,X37,AD37,P37,U37)</f>
        <v>27953.82912370747</v>
      </c>
      <c r="G37" s="9">
        <f t="shared" si="6"/>
        <v>23910.58</v>
      </c>
      <c r="H37" s="9">
        <v>18364.5</v>
      </c>
      <c r="I37" s="9">
        <v>0</v>
      </c>
      <c r="J37" s="9">
        <v>0</v>
      </c>
      <c r="K37" s="9">
        <f t="shared" si="7"/>
        <v>5546.08</v>
      </c>
      <c r="L37" s="9">
        <v>0</v>
      </c>
      <c r="M37" s="9">
        <v>230.25083721862839</v>
      </c>
      <c r="N37" s="9">
        <v>0</v>
      </c>
      <c r="O37" s="9">
        <v>36.637934036008232</v>
      </c>
      <c r="P37" s="9">
        <v>0</v>
      </c>
      <c r="Q37" s="9">
        <v>51.003633407438343</v>
      </c>
      <c r="R37" s="9">
        <v>108.7364628362308</v>
      </c>
      <c r="S37" s="9">
        <v>519.35783674922868</v>
      </c>
      <c r="T37" s="9">
        <v>217.40811800612431</v>
      </c>
      <c r="U37" s="9">
        <v>0</v>
      </c>
      <c r="V37" s="9">
        <v>12.140636160516879</v>
      </c>
      <c r="W37" s="9">
        <v>0</v>
      </c>
      <c r="X37" s="9">
        <f t="shared" si="8"/>
        <v>2376.25</v>
      </c>
      <c r="Y37" s="17">
        <v>1825.08</v>
      </c>
      <c r="Z37" s="17">
        <v>0</v>
      </c>
      <c r="AA37" s="17">
        <v>0</v>
      </c>
      <c r="AB37" s="9">
        <f t="shared" si="9"/>
        <v>551.16999999999996</v>
      </c>
      <c r="AC37" s="14">
        <v>0</v>
      </c>
      <c r="AD37" s="14">
        <f>524.367599329298+3.734</f>
        <v>528.10159932929798</v>
      </c>
    </row>
  </sheetData>
  <mergeCells count="84">
    <mergeCell ref="AA6:AA8"/>
    <mergeCell ref="AB6:AB8"/>
    <mergeCell ref="X4:AC4"/>
    <mergeCell ref="S4:S8"/>
    <mergeCell ref="A14:AE14"/>
    <mergeCell ref="V4:V8"/>
    <mergeCell ref="W4:W8"/>
    <mergeCell ref="A10:AE10"/>
    <mergeCell ref="N7:O7"/>
    <mergeCell ref="AC6:AC8"/>
    <mergeCell ref="A18:AE18"/>
    <mergeCell ref="AD4:AD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  <mergeCell ref="M7:M8"/>
    <mergeCell ref="T4:T8"/>
    <mergeCell ref="U4:U8"/>
    <mergeCell ref="A1:AE1"/>
    <mergeCell ref="A2:A8"/>
    <mergeCell ref="B2:B8"/>
    <mergeCell ref="C2:D2"/>
    <mergeCell ref="F2:AD2"/>
    <mergeCell ref="AE2:AE8"/>
    <mergeCell ref="C3:C8"/>
    <mergeCell ref="D3:D8"/>
    <mergeCell ref="E3:E8"/>
    <mergeCell ref="F3:F8"/>
    <mergeCell ref="G3:AD3"/>
    <mergeCell ref="G4:L4"/>
    <mergeCell ref="M4:O6"/>
    <mergeCell ref="P4:P8"/>
    <mergeCell ref="Q4:Q8"/>
    <mergeCell ref="R4:R8"/>
    <mergeCell ref="A24:A30"/>
    <mergeCell ref="B24:B30"/>
    <mergeCell ref="C24:E24"/>
    <mergeCell ref="F24:AD24"/>
    <mergeCell ref="W26:W30"/>
    <mergeCell ref="X26:AC26"/>
    <mergeCell ref="AD26:AD30"/>
    <mergeCell ref="G27:G30"/>
    <mergeCell ref="H27:L27"/>
    <mergeCell ref="X27:X30"/>
    <mergeCell ref="Y27:AC27"/>
    <mergeCell ref="H28:H30"/>
    <mergeCell ref="I28:I30"/>
    <mergeCell ref="D25:D30"/>
    <mergeCell ref="E25:E30"/>
    <mergeCell ref="F25:F30"/>
    <mergeCell ref="G25:AD25"/>
    <mergeCell ref="G26:L26"/>
    <mergeCell ref="M26:O28"/>
    <mergeCell ref="P26:P30"/>
    <mergeCell ref="Q26:Q30"/>
    <mergeCell ref="R26:R30"/>
    <mergeCell ref="S26:S30"/>
    <mergeCell ref="T26:T30"/>
    <mergeCell ref="U26:U30"/>
    <mergeCell ref="V26:V30"/>
    <mergeCell ref="A23:AD23"/>
    <mergeCell ref="A32:AD32"/>
    <mergeCell ref="A35:AD35"/>
    <mergeCell ref="A36:A37"/>
    <mergeCell ref="A33:A34"/>
    <mergeCell ref="AA28:AA30"/>
    <mergeCell ref="AB28:AB30"/>
    <mergeCell ref="AC28:AC30"/>
    <mergeCell ref="M29:M30"/>
    <mergeCell ref="N29:O29"/>
    <mergeCell ref="J28:J30"/>
    <mergeCell ref="K28:K30"/>
    <mergeCell ref="L28:L30"/>
    <mergeCell ref="Y28:Y30"/>
    <mergeCell ref="Z28:Z30"/>
    <mergeCell ref="C25:C30"/>
  </mergeCells>
  <pageMargins left="0.39370078740157483" right="0.39370078740157483" top="0.39370078740157483" bottom="0.39370078740157483" header="0" footer="0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52"/>
  <sheetViews>
    <sheetView topLeftCell="A40" zoomScale="40" zoomScaleNormal="40" workbookViewId="0">
      <selection activeCell="N61" sqref="N61"/>
    </sheetView>
  </sheetViews>
  <sheetFormatPr defaultRowHeight="15" x14ac:dyDescent="0.25"/>
  <cols>
    <col min="1" max="1" width="38.5703125" customWidth="1"/>
    <col min="2" max="2" width="34.7109375" customWidth="1"/>
    <col min="3" max="3" width="17.140625" customWidth="1"/>
    <col min="4" max="4" width="12" customWidth="1"/>
    <col min="5" max="5" width="11.140625" customWidth="1"/>
    <col min="6" max="6" width="16.42578125" customWidth="1"/>
    <col min="7" max="7" width="17.42578125" customWidth="1"/>
    <col min="8" max="8" width="20.28515625" customWidth="1"/>
    <col min="9" max="9" width="15.7109375" customWidth="1"/>
    <col min="10" max="10" width="14.140625" customWidth="1"/>
    <col min="11" max="11" width="16.85546875" customWidth="1"/>
    <col min="12" max="12" width="12.5703125" customWidth="1"/>
    <col min="13" max="13" width="15.28515625" customWidth="1"/>
    <col min="14" max="14" width="22.28515625" customWidth="1"/>
    <col min="15" max="15" width="18.5703125" customWidth="1"/>
    <col min="16" max="16" width="23.140625" customWidth="1"/>
    <col min="17" max="17" width="14.5703125" customWidth="1"/>
    <col min="18" max="18" width="15" customWidth="1"/>
    <col min="19" max="19" width="15.85546875" customWidth="1"/>
    <col min="20" max="20" width="17.42578125" customWidth="1"/>
    <col min="21" max="21" width="21" customWidth="1"/>
    <col min="22" max="22" width="18.5703125" customWidth="1"/>
    <col min="23" max="23" width="18.140625" customWidth="1"/>
    <col min="24" max="24" width="16" customWidth="1"/>
    <col min="25" max="25" width="18.140625" customWidth="1"/>
    <col min="26" max="26" width="14.42578125" customWidth="1"/>
    <col min="27" max="27" width="17.5703125" customWidth="1"/>
    <col min="28" max="28" width="12.140625" customWidth="1"/>
    <col min="29" max="29" width="21" customWidth="1"/>
    <col min="30" max="30" width="12.85546875" customWidth="1"/>
    <col min="31" max="31" width="15.140625" customWidth="1"/>
  </cols>
  <sheetData>
    <row r="1" spans="1:31" ht="64.5" customHeight="1" x14ac:dyDescent="0.2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1" ht="31.5" customHeight="1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31.5" customHeight="1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31.5" customHeight="1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31.5" customHeight="1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31.5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31.5" customHeight="1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16.2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31.5" customHeight="1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9"/>
    </row>
    <row r="10" spans="1:31" ht="31.5" customHeight="1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39"/>
    </row>
    <row r="11" spans="1:31" ht="105.75" customHeight="1" x14ac:dyDescent="0.25">
      <c r="A11" s="34" t="s">
        <v>56</v>
      </c>
      <c r="B11" s="34" t="s">
        <v>20</v>
      </c>
      <c r="C11" s="34" t="s">
        <v>23</v>
      </c>
      <c r="D11" s="34" t="s">
        <v>21</v>
      </c>
      <c r="E11" s="27">
        <v>1</v>
      </c>
      <c r="F11" s="11">
        <v>2621.4280000000003</v>
      </c>
      <c r="G11" s="11">
        <v>1482.68</v>
      </c>
      <c r="H11" s="11">
        <v>1138.77</v>
      </c>
      <c r="I11" s="10">
        <v>0</v>
      </c>
      <c r="J11" s="10">
        <v>0</v>
      </c>
      <c r="K11" s="11">
        <v>343.91</v>
      </c>
      <c r="L11" s="10">
        <v>0</v>
      </c>
      <c r="M11" s="38">
        <v>232.209</v>
      </c>
      <c r="N11" s="10">
        <v>68.38</v>
      </c>
      <c r="O11" s="10">
        <v>52.79</v>
      </c>
      <c r="P11" s="12">
        <v>0</v>
      </c>
      <c r="Q11" s="10">
        <v>66.58</v>
      </c>
      <c r="R11" s="10">
        <v>79.959999999999994</v>
      </c>
      <c r="S11" s="10">
        <v>161.38900000000001</v>
      </c>
      <c r="T11" s="10">
        <v>49.11</v>
      </c>
      <c r="U11" s="11">
        <v>0</v>
      </c>
      <c r="V11" s="10">
        <v>10.41</v>
      </c>
      <c r="W11" s="10">
        <v>0</v>
      </c>
      <c r="X11" s="11">
        <v>519.68999999999994</v>
      </c>
      <c r="Y11" s="13">
        <v>399.15</v>
      </c>
      <c r="Z11" s="10">
        <v>0</v>
      </c>
      <c r="AA11" s="10">
        <v>0</v>
      </c>
      <c r="AB11" s="11">
        <v>120.54</v>
      </c>
      <c r="AC11" s="10">
        <v>0</v>
      </c>
      <c r="AD11" s="10">
        <v>19.399999999999999</v>
      </c>
      <c r="AE11" s="10">
        <v>408.5</v>
      </c>
    </row>
    <row r="12" spans="1:31" ht="85.5" customHeight="1" x14ac:dyDescent="0.25">
      <c r="A12" s="34" t="s">
        <v>56</v>
      </c>
      <c r="B12" s="34" t="s">
        <v>22</v>
      </c>
      <c r="C12" s="34" t="s">
        <v>24</v>
      </c>
      <c r="D12" s="34" t="s">
        <v>21</v>
      </c>
      <c r="E12" s="27">
        <v>1</v>
      </c>
      <c r="F12" s="11">
        <v>17329.592999999997</v>
      </c>
      <c r="G12" s="11">
        <v>12422.369999999999</v>
      </c>
      <c r="H12" s="11">
        <v>9540.99</v>
      </c>
      <c r="I12" s="10">
        <v>0</v>
      </c>
      <c r="J12" s="10">
        <v>0</v>
      </c>
      <c r="K12" s="11">
        <v>2881.38</v>
      </c>
      <c r="L12" s="10">
        <v>0</v>
      </c>
      <c r="M12" s="10">
        <v>1141.67</v>
      </c>
      <c r="N12" s="10">
        <v>500</v>
      </c>
      <c r="O12" s="10">
        <v>466.67</v>
      </c>
      <c r="P12" s="12">
        <v>0</v>
      </c>
      <c r="Q12" s="10">
        <v>233.33</v>
      </c>
      <c r="R12" s="10">
        <v>205.23</v>
      </c>
      <c r="S12" s="10">
        <v>890.45299999999986</v>
      </c>
      <c r="T12" s="10">
        <v>0</v>
      </c>
      <c r="U12" s="11">
        <v>0</v>
      </c>
      <c r="V12" s="10">
        <v>68.83</v>
      </c>
      <c r="W12" s="10">
        <v>0</v>
      </c>
      <c r="X12" s="11">
        <v>1401.04</v>
      </c>
      <c r="Y12" s="13">
        <v>1076.07</v>
      </c>
      <c r="Z12" s="10">
        <v>0</v>
      </c>
      <c r="AA12" s="10">
        <v>0</v>
      </c>
      <c r="AB12" s="11">
        <v>324.97000000000003</v>
      </c>
      <c r="AC12" s="10">
        <v>0</v>
      </c>
      <c r="AD12" s="10">
        <v>966.67</v>
      </c>
      <c r="AE12" s="39"/>
    </row>
    <row r="13" spans="1:31" ht="71.25" customHeight="1" x14ac:dyDescent="0.25">
      <c r="A13" s="34" t="s">
        <v>56</v>
      </c>
      <c r="B13" s="34" t="s">
        <v>51</v>
      </c>
      <c r="C13" s="34" t="s">
        <v>52</v>
      </c>
      <c r="D13" s="34" t="s">
        <v>25</v>
      </c>
      <c r="E13" s="27">
        <v>1</v>
      </c>
      <c r="F13" s="11">
        <v>486225.52</v>
      </c>
      <c r="G13" s="11">
        <v>267387.26</v>
      </c>
      <c r="H13" s="11">
        <v>205366.56</v>
      </c>
      <c r="I13" s="10">
        <v>0</v>
      </c>
      <c r="J13" s="10">
        <v>0</v>
      </c>
      <c r="K13" s="11">
        <v>62020.7</v>
      </c>
      <c r="L13" s="10">
        <v>0</v>
      </c>
      <c r="M13" s="10">
        <v>92710</v>
      </c>
      <c r="N13" s="10">
        <v>89910</v>
      </c>
      <c r="O13" s="10">
        <v>2800</v>
      </c>
      <c r="P13" s="12">
        <v>0</v>
      </c>
      <c r="Q13" s="12">
        <v>8000</v>
      </c>
      <c r="R13" s="10">
        <v>7465</v>
      </c>
      <c r="S13" s="10">
        <v>21742.14</v>
      </c>
      <c r="T13" s="10">
        <v>0</v>
      </c>
      <c r="U13" s="10">
        <v>0</v>
      </c>
      <c r="V13" s="10">
        <v>500</v>
      </c>
      <c r="W13" s="11">
        <v>1574.3</v>
      </c>
      <c r="X13" s="11">
        <v>66846.820000000007</v>
      </c>
      <c r="Y13" s="10">
        <v>51341.64</v>
      </c>
      <c r="Z13" s="11">
        <v>0</v>
      </c>
      <c r="AA13" s="13">
        <v>0</v>
      </c>
      <c r="AB13" s="11">
        <v>15505.18</v>
      </c>
      <c r="AC13" s="10">
        <v>0</v>
      </c>
      <c r="AD13" s="10">
        <v>20000</v>
      </c>
      <c r="AE13" s="39"/>
    </row>
    <row r="14" spans="1:31" ht="31.5" customHeight="1" x14ac:dyDescent="0.25">
      <c r="A14" s="55">
        <v>2024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39"/>
    </row>
    <row r="15" spans="1:31" ht="77.25" customHeight="1" x14ac:dyDescent="0.25">
      <c r="A15" s="34" t="s">
        <v>56</v>
      </c>
      <c r="B15" s="34" t="s">
        <v>20</v>
      </c>
      <c r="C15" s="34" t="s">
        <v>23</v>
      </c>
      <c r="D15" s="34" t="s">
        <v>21</v>
      </c>
      <c r="E15" s="27">
        <v>1</v>
      </c>
      <c r="F15" s="11">
        <v>2727.2490000000003</v>
      </c>
      <c r="G15" s="11">
        <v>1571.0800000000002</v>
      </c>
      <c r="H15" s="11">
        <v>1206.67</v>
      </c>
      <c r="I15" s="10">
        <v>0</v>
      </c>
      <c r="J15" s="10">
        <v>0</v>
      </c>
      <c r="K15" s="11">
        <v>364.41</v>
      </c>
      <c r="L15" s="10">
        <v>0</v>
      </c>
      <c r="M15" s="38">
        <v>319.37900000000002</v>
      </c>
      <c r="N15" s="10">
        <v>72.27</v>
      </c>
      <c r="O15" s="10">
        <v>55.79</v>
      </c>
      <c r="P15" s="12">
        <v>0</v>
      </c>
      <c r="Q15" s="10">
        <v>70.36</v>
      </c>
      <c r="R15" s="10">
        <v>84.51</v>
      </c>
      <c r="S15" s="10">
        <v>58.450000000000017</v>
      </c>
      <c r="T15" s="10">
        <v>50.17</v>
      </c>
      <c r="U15" s="11">
        <v>0</v>
      </c>
      <c r="V15" s="10">
        <v>11.01</v>
      </c>
      <c r="W15" s="10">
        <v>0</v>
      </c>
      <c r="X15" s="11">
        <v>548.26</v>
      </c>
      <c r="Y15" s="13">
        <v>421.09</v>
      </c>
      <c r="Z15" s="10">
        <v>0</v>
      </c>
      <c r="AA15" s="10">
        <v>0</v>
      </c>
      <c r="AB15" s="11">
        <v>127.17</v>
      </c>
      <c r="AC15" s="10">
        <v>0</v>
      </c>
      <c r="AD15" s="10">
        <v>14.03</v>
      </c>
      <c r="AE15" s="10">
        <v>406.4</v>
      </c>
    </row>
    <row r="16" spans="1:31" ht="90.75" customHeight="1" x14ac:dyDescent="0.25">
      <c r="A16" s="34" t="s">
        <v>56</v>
      </c>
      <c r="B16" s="34" t="s">
        <v>22</v>
      </c>
      <c r="C16" s="34" t="s">
        <v>24</v>
      </c>
      <c r="D16" s="34" t="s">
        <v>21</v>
      </c>
      <c r="E16" s="27">
        <v>1</v>
      </c>
      <c r="F16" s="11">
        <v>17292.489999999998</v>
      </c>
      <c r="G16" s="11">
        <v>12421.25</v>
      </c>
      <c r="H16" s="11">
        <v>9540.1299999999992</v>
      </c>
      <c r="I16" s="10">
        <v>0</v>
      </c>
      <c r="J16" s="10">
        <v>0</v>
      </c>
      <c r="K16" s="11">
        <v>2881.12</v>
      </c>
      <c r="L16" s="10">
        <v>0</v>
      </c>
      <c r="M16" s="10">
        <v>1175</v>
      </c>
      <c r="N16" s="10">
        <v>500</v>
      </c>
      <c r="O16" s="10">
        <v>483.33</v>
      </c>
      <c r="P16" s="12">
        <v>0</v>
      </c>
      <c r="Q16" s="10">
        <v>233.33</v>
      </c>
      <c r="R16" s="10">
        <v>205.23</v>
      </c>
      <c r="S16" s="10">
        <v>821.78999999999985</v>
      </c>
      <c r="T16" s="10">
        <v>0</v>
      </c>
      <c r="U16" s="11">
        <v>0</v>
      </c>
      <c r="V16" s="10">
        <v>68.83</v>
      </c>
      <c r="W16" s="10">
        <v>0</v>
      </c>
      <c r="X16" s="11">
        <v>1400.3899999999999</v>
      </c>
      <c r="Y16" s="13">
        <v>1075.57</v>
      </c>
      <c r="Z16" s="10">
        <v>0</v>
      </c>
      <c r="AA16" s="10">
        <v>0</v>
      </c>
      <c r="AB16" s="11">
        <v>324.82</v>
      </c>
      <c r="AC16" s="10">
        <v>0</v>
      </c>
      <c r="AD16" s="10">
        <v>966.67</v>
      </c>
      <c r="AE16" s="39"/>
    </row>
    <row r="17" spans="1:31" ht="77.25" customHeight="1" x14ac:dyDescent="0.25">
      <c r="A17" s="34" t="s">
        <v>56</v>
      </c>
      <c r="B17" s="34" t="s">
        <v>51</v>
      </c>
      <c r="C17" s="34" t="s">
        <v>52</v>
      </c>
      <c r="D17" s="34" t="s">
        <v>25</v>
      </c>
      <c r="E17" s="27">
        <v>1</v>
      </c>
      <c r="F17" s="11">
        <v>488067.85000000003</v>
      </c>
      <c r="G17" s="11">
        <v>267350.28000000003</v>
      </c>
      <c r="H17" s="11">
        <v>205338.16</v>
      </c>
      <c r="I17" s="10">
        <v>0</v>
      </c>
      <c r="J17" s="10">
        <v>0</v>
      </c>
      <c r="K17" s="11">
        <v>62012.12</v>
      </c>
      <c r="L17" s="10">
        <v>0</v>
      </c>
      <c r="M17" s="10">
        <v>96172.86</v>
      </c>
      <c r="N17" s="10">
        <v>93272.86</v>
      </c>
      <c r="O17" s="10">
        <v>2900</v>
      </c>
      <c r="P17" s="12">
        <v>0</v>
      </c>
      <c r="Q17" s="12">
        <v>8000</v>
      </c>
      <c r="R17" s="10">
        <v>7465</v>
      </c>
      <c r="S17" s="10">
        <v>21742.14</v>
      </c>
      <c r="T17" s="10">
        <v>0</v>
      </c>
      <c r="U17" s="10">
        <v>0</v>
      </c>
      <c r="V17" s="10">
        <v>500</v>
      </c>
      <c r="W17" s="11">
        <v>0</v>
      </c>
      <c r="X17" s="11">
        <v>66837.570000000007</v>
      </c>
      <c r="Y17" s="10">
        <v>51334.54</v>
      </c>
      <c r="Z17" s="11">
        <v>0</v>
      </c>
      <c r="AA17" s="13">
        <v>0</v>
      </c>
      <c r="AB17" s="11">
        <v>15503.03</v>
      </c>
      <c r="AC17" s="10">
        <v>0</v>
      </c>
      <c r="AD17" s="10">
        <v>20000</v>
      </c>
      <c r="AE17" s="39"/>
    </row>
    <row r="18" spans="1:31" ht="31.5" customHeight="1" x14ac:dyDescent="0.25">
      <c r="A18" s="55">
        <v>2025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39"/>
    </row>
    <row r="19" spans="1:31" ht="105.75" customHeight="1" x14ac:dyDescent="0.25">
      <c r="A19" s="34" t="s">
        <v>56</v>
      </c>
      <c r="B19" s="34" t="s">
        <v>20</v>
      </c>
      <c r="C19" s="34" t="s">
        <v>23</v>
      </c>
      <c r="D19" s="34" t="s">
        <v>21</v>
      </c>
      <c r="E19" s="27">
        <v>1</v>
      </c>
      <c r="F19" s="11">
        <v>2817.3670000000002</v>
      </c>
      <c r="G19" s="11">
        <v>1559.8999999999999</v>
      </c>
      <c r="H19" s="11">
        <v>1198.08</v>
      </c>
      <c r="I19" s="10">
        <v>0</v>
      </c>
      <c r="J19" s="10">
        <v>0</v>
      </c>
      <c r="K19" s="11">
        <v>361.82</v>
      </c>
      <c r="L19" s="10">
        <v>0</v>
      </c>
      <c r="M19" s="38">
        <v>298.81</v>
      </c>
      <c r="N19" s="10">
        <v>67.61</v>
      </c>
      <c r="O19" s="10">
        <v>52.19</v>
      </c>
      <c r="P19" s="12">
        <v>0</v>
      </c>
      <c r="Q19" s="10">
        <v>65.819999999999993</v>
      </c>
      <c r="R19" s="10">
        <v>79.069999999999993</v>
      </c>
      <c r="S19" s="10">
        <v>197.27</v>
      </c>
      <c r="T19" s="10">
        <v>48.56</v>
      </c>
      <c r="U19" s="11">
        <v>0</v>
      </c>
      <c r="V19" s="10">
        <v>10.3</v>
      </c>
      <c r="W19" s="10">
        <v>0</v>
      </c>
      <c r="X19" s="11">
        <v>531.84</v>
      </c>
      <c r="Y19" s="13">
        <v>408.48</v>
      </c>
      <c r="Z19" s="10">
        <v>0</v>
      </c>
      <c r="AA19" s="10">
        <v>0</v>
      </c>
      <c r="AB19" s="11">
        <v>123.36</v>
      </c>
      <c r="AC19" s="10">
        <v>0</v>
      </c>
      <c r="AD19" s="10">
        <v>25.797000000000001</v>
      </c>
      <c r="AE19" s="10">
        <v>406.4</v>
      </c>
    </row>
    <row r="20" spans="1:31" ht="84" customHeight="1" x14ac:dyDescent="0.25">
      <c r="A20" s="34" t="s">
        <v>56</v>
      </c>
      <c r="B20" s="34" t="s">
        <v>22</v>
      </c>
      <c r="C20" s="34" t="s">
        <v>24</v>
      </c>
      <c r="D20" s="34" t="s">
        <v>21</v>
      </c>
      <c r="E20" s="27">
        <v>1</v>
      </c>
      <c r="F20" s="11">
        <v>17966.012000000002</v>
      </c>
      <c r="G20" s="11">
        <v>11544.44</v>
      </c>
      <c r="H20" s="11">
        <v>8866.7000000000007</v>
      </c>
      <c r="I20" s="10">
        <v>0</v>
      </c>
      <c r="J20" s="10">
        <v>0</v>
      </c>
      <c r="K20" s="11">
        <v>2677.74</v>
      </c>
      <c r="L20" s="10">
        <v>0</v>
      </c>
      <c r="M20" s="10">
        <v>1167.99</v>
      </c>
      <c r="N20" s="10">
        <v>526.32000000000005</v>
      </c>
      <c r="O20" s="10">
        <v>466.67</v>
      </c>
      <c r="P20" s="12">
        <v>0</v>
      </c>
      <c r="Q20" s="10">
        <v>233.33</v>
      </c>
      <c r="R20" s="10">
        <v>217.96</v>
      </c>
      <c r="S20" s="10">
        <v>2036.69</v>
      </c>
      <c r="T20" s="10">
        <v>0</v>
      </c>
      <c r="U20" s="11">
        <v>0</v>
      </c>
      <c r="V20" s="10">
        <v>73.680000000000007</v>
      </c>
      <c r="W20" s="10">
        <v>0</v>
      </c>
      <c r="X20" s="11">
        <v>1651.99</v>
      </c>
      <c r="Y20" s="13">
        <v>1268.81</v>
      </c>
      <c r="Z20" s="10">
        <v>0</v>
      </c>
      <c r="AA20" s="10">
        <v>0</v>
      </c>
      <c r="AB20" s="11">
        <v>383.18</v>
      </c>
      <c r="AC20" s="10">
        <v>0</v>
      </c>
      <c r="AD20" s="10">
        <v>1039.932</v>
      </c>
      <c r="AE20" s="39"/>
    </row>
    <row r="21" spans="1:31" ht="78.75" customHeight="1" x14ac:dyDescent="0.25">
      <c r="A21" s="34" t="s">
        <v>56</v>
      </c>
      <c r="B21" s="34" t="s">
        <v>51</v>
      </c>
      <c r="C21" s="34" t="s">
        <v>52</v>
      </c>
      <c r="D21" s="34" t="s">
        <v>25</v>
      </c>
      <c r="E21" s="27">
        <v>1</v>
      </c>
      <c r="F21" s="11">
        <v>474354.71400000004</v>
      </c>
      <c r="G21" s="11">
        <v>247148.56</v>
      </c>
      <c r="H21" s="11">
        <v>189822.24</v>
      </c>
      <c r="I21" s="10">
        <v>0</v>
      </c>
      <c r="J21" s="10">
        <v>0</v>
      </c>
      <c r="K21" s="11">
        <v>57326.32</v>
      </c>
      <c r="L21" s="10">
        <v>0</v>
      </c>
      <c r="M21" s="10">
        <v>106722.86</v>
      </c>
      <c r="N21" s="10">
        <v>91040</v>
      </c>
      <c r="O21" s="10">
        <v>2900</v>
      </c>
      <c r="P21" s="12">
        <v>0</v>
      </c>
      <c r="Q21" s="12">
        <v>8000</v>
      </c>
      <c r="R21" s="10">
        <v>7465</v>
      </c>
      <c r="S21" s="10">
        <v>21742.14</v>
      </c>
      <c r="T21" s="10">
        <v>0</v>
      </c>
      <c r="U21" s="10">
        <v>0</v>
      </c>
      <c r="V21" s="10">
        <v>500</v>
      </c>
      <c r="W21" s="11">
        <v>0</v>
      </c>
      <c r="X21" s="11">
        <v>61787.14</v>
      </c>
      <c r="Y21" s="10">
        <v>47455.56</v>
      </c>
      <c r="Z21" s="11">
        <v>0</v>
      </c>
      <c r="AA21" s="13">
        <v>0</v>
      </c>
      <c r="AB21" s="11">
        <v>14331.58</v>
      </c>
      <c r="AC21" s="10">
        <v>0</v>
      </c>
      <c r="AD21" s="10">
        <v>20989.013999999999</v>
      </c>
      <c r="AE21" s="39"/>
    </row>
    <row r="22" spans="1:31" ht="31.5" customHeight="1" x14ac:dyDescent="0.25"/>
    <row r="23" spans="1:31" ht="84" customHeight="1" x14ac:dyDescent="0.25">
      <c r="A23" s="47" t="s">
        <v>67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1" ht="31.5" customHeight="1" x14ac:dyDescent="0.25">
      <c r="A24" s="53" t="s">
        <v>0</v>
      </c>
      <c r="B24" s="50" t="s">
        <v>26</v>
      </c>
      <c r="C24" s="53" t="s">
        <v>1</v>
      </c>
      <c r="D24" s="53"/>
      <c r="E24" s="53"/>
      <c r="F24" s="50" t="s">
        <v>27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1" ht="31.5" customHeight="1" x14ac:dyDescent="0.25">
      <c r="A25" s="53"/>
      <c r="B25" s="50"/>
      <c r="C25" s="52" t="s">
        <v>2</v>
      </c>
      <c r="D25" s="52" t="s">
        <v>3</v>
      </c>
      <c r="E25" s="53" t="s">
        <v>4</v>
      </c>
      <c r="F25" s="51" t="s">
        <v>46</v>
      </c>
      <c r="G25" s="54" t="s">
        <v>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1" ht="31.5" customHeight="1" x14ac:dyDescent="0.25">
      <c r="A26" s="53"/>
      <c r="B26" s="50"/>
      <c r="C26" s="52"/>
      <c r="D26" s="52"/>
      <c r="E26" s="53"/>
      <c r="F26" s="51"/>
      <c r="G26" s="50" t="s">
        <v>6</v>
      </c>
      <c r="H26" s="50"/>
      <c r="I26" s="50"/>
      <c r="J26" s="50"/>
      <c r="K26" s="50"/>
      <c r="L26" s="50"/>
      <c r="M26" s="50" t="s">
        <v>47</v>
      </c>
      <c r="N26" s="50"/>
      <c r="O26" s="50"/>
      <c r="P26" s="50" t="s">
        <v>30</v>
      </c>
      <c r="Q26" s="50" t="s">
        <v>7</v>
      </c>
      <c r="R26" s="50" t="s">
        <v>31</v>
      </c>
      <c r="S26" s="50" t="s">
        <v>8</v>
      </c>
      <c r="T26" s="50" t="s">
        <v>9</v>
      </c>
      <c r="U26" s="50" t="s">
        <v>48</v>
      </c>
      <c r="V26" s="50" t="s">
        <v>10</v>
      </c>
      <c r="W26" s="50" t="s">
        <v>11</v>
      </c>
      <c r="X26" s="50" t="s">
        <v>80</v>
      </c>
      <c r="Y26" s="50"/>
      <c r="Z26" s="50"/>
      <c r="AA26" s="50"/>
      <c r="AB26" s="50"/>
      <c r="AC26" s="50"/>
      <c r="AD26" s="50" t="s">
        <v>12</v>
      </c>
    </row>
    <row r="27" spans="1:31" ht="31.5" customHeight="1" x14ac:dyDescent="0.25">
      <c r="A27" s="53"/>
      <c r="B27" s="50"/>
      <c r="C27" s="52"/>
      <c r="D27" s="52"/>
      <c r="E27" s="53"/>
      <c r="F27" s="51"/>
      <c r="G27" s="51" t="s">
        <v>13</v>
      </c>
      <c r="H27" s="50" t="s">
        <v>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 t="s">
        <v>49</v>
      </c>
      <c r="Y27" s="50" t="s">
        <v>5</v>
      </c>
      <c r="Z27" s="50"/>
      <c r="AA27" s="50"/>
      <c r="AB27" s="50"/>
      <c r="AC27" s="50"/>
      <c r="AD27" s="50"/>
    </row>
    <row r="28" spans="1:31" ht="31.5" customHeight="1" x14ac:dyDescent="0.25">
      <c r="A28" s="53"/>
      <c r="B28" s="50"/>
      <c r="C28" s="52"/>
      <c r="D28" s="52"/>
      <c r="E28" s="53"/>
      <c r="F28" s="51"/>
      <c r="G28" s="51"/>
      <c r="H28" s="50" t="s">
        <v>15</v>
      </c>
      <c r="I28" s="50" t="s">
        <v>16</v>
      </c>
      <c r="J28" s="50" t="s">
        <v>17</v>
      </c>
      <c r="K28" s="50" t="s">
        <v>18</v>
      </c>
      <c r="L28" s="50" t="s">
        <v>19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50" t="s">
        <v>15</v>
      </c>
      <c r="Z28" s="50" t="s">
        <v>16</v>
      </c>
      <c r="AA28" s="50" t="s">
        <v>17</v>
      </c>
      <c r="AB28" s="50" t="s">
        <v>18</v>
      </c>
      <c r="AC28" s="50" t="s">
        <v>19</v>
      </c>
      <c r="AD28" s="50"/>
    </row>
    <row r="29" spans="1:31" ht="31.5" customHeight="1" x14ac:dyDescent="0.25">
      <c r="A29" s="53"/>
      <c r="B29" s="50"/>
      <c r="C29" s="52"/>
      <c r="D29" s="52"/>
      <c r="E29" s="53"/>
      <c r="F29" s="51"/>
      <c r="G29" s="51"/>
      <c r="H29" s="50"/>
      <c r="I29" s="50"/>
      <c r="J29" s="50"/>
      <c r="K29" s="50"/>
      <c r="L29" s="50"/>
      <c r="M29" s="51" t="s">
        <v>14</v>
      </c>
      <c r="N29" s="50" t="s">
        <v>33</v>
      </c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50"/>
      <c r="Z29" s="50"/>
      <c r="AA29" s="50"/>
      <c r="AB29" s="50"/>
      <c r="AC29" s="50"/>
      <c r="AD29" s="50"/>
    </row>
    <row r="30" spans="1:31" ht="120" customHeight="1" x14ac:dyDescent="0.25">
      <c r="A30" s="53"/>
      <c r="B30" s="50"/>
      <c r="C30" s="52"/>
      <c r="D30" s="52"/>
      <c r="E30" s="53"/>
      <c r="F30" s="51"/>
      <c r="G30" s="51"/>
      <c r="H30" s="50"/>
      <c r="I30" s="50"/>
      <c r="J30" s="50"/>
      <c r="K30" s="50"/>
      <c r="L30" s="50"/>
      <c r="M30" s="51"/>
      <c r="N30" s="31" t="s">
        <v>34</v>
      </c>
      <c r="O30" s="31" t="s">
        <v>35</v>
      </c>
      <c r="P30" s="50"/>
      <c r="Q30" s="50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</row>
    <row r="31" spans="1:31" ht="31.5" customHeight="1" x14ac:dyDescent="0.25">
      <c r="A31" s="32">
        <v>1</v>
      </c>
      <c r="B31" s="32">
        <v>2</v>
      </c>
      <c r="C31" s="33">
        <v>3</v>
      </c>
      <c r="D31" s="32">
        <v>4</v>
      </c>
      <c r="E31" s="33">
        <v>5</v>
      </c>
      <c r="F31" s="32">
        <v>6</v>
      </c>
      <c r="G31" s="33">
        <v>7</v>
      </c>
      <c r="H31" s="32">
        <v>8</v>
      </c>
      <c r="I31" s="33">
        <v>9</v>
      </c>
      <c r="J31" s="32">
        <v>10</v>
      </c>
      <c r="K31" s="33">
        <v>11</v>
      </c>
      <c r="L31" s="32">
        <v>12</v>
      </c>
      <c r="M31" s="33">
        <v>13</v>
      </c>
      <c r="N31" s="32">
        <v>14</v>
      </c>
      <c r="O31" s="33">
        <v>15</v>
      </c>
      <c r="P31" s="32">
        <v>16</v>
      </c>
      <c r="Q31" s="33">
        <v>17</v>
      </c>
      <c r="R31" s="32">
        <v>18</v>
      </c>
      <c r="S31" s="33">
        <v>19</v>
      </c>
      <c r="T31" s="32">
        <v>20</v>
      </c>
      <c r="U31" s="33">
        <v>21</v>
      </c>
      <c r="V31" s="32">
        <v>22</v>
      </c>
      <c r="W31" s="33">
        <v>23</v>
      </c>
      <c r="X31" s="32">
        <v>24</v>
      </c>
      <c r="Y31" s="33">
        <v>25</v>
      </c>
      <c r="Z31" s="32">
        <v>26</v>
      </c>
      <c r="AA31" s="33">
        <v>27</v>
      </c>
      <c r="AB31" s="32">
        <v>28</v>
      </c>
      <c r="AC31" s="33">
        <v>29</v>
      </c>
      <c r="AD31" s="32">
        <v>30</v>
      </c>
    </row>
    <row r="32" spans="1:31" ht="31.5" customHeight="1" x14ac:dyDescent="0.25">
      <c r="A32" s="48">
        <v>2023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ht="105" customHeight="1" x14ac:dyDescent="0.25">
      <c r="A33" s="57" t="s">
        <v>68</v>
      </c>
      <c r="B33" s="34" t="s">
        <v>20</v>
      </c>
      <c r="C33" s="34" t="s">
        <v>23</v>
      </c>
      <c r="D33" s="34" t="s">
        <v>21</v>
      </c>
      <c r="E33" s="8">
        <v>1</v>
      </c>
      <c r="F33" s="9">
        <v>2622.2999999999997</v>
      </c>
      <c r="G33" s="9">
        <v>1376.6399999999999</v>
      </c>
      <c r="H33" s="9">
        <v>1057.33</v>
      </c>
      <c r="I33" s="10">
        <v>0</v>
      </c>
      <c r="J33" s="10">
        <v>0</v>
      </c>
      <c r="K33" s="11">
        <v>319.31</v>
      </c>
      <c r="L33" s="10">
        <v>0</v>
      </c>
      <c r="M33" s="10">
        <v>302.20999999999998</v>
      </c>
      <c r="N33" s="10">
        <v>68.38</v>
      </c>
      <c r="O33" s="10">
        <v>52.79</v>
      </c>
      <c r="P33" s="12">
        <v>0</v>
      </c>
      <c r="Q33" s="10">
        <v>66.58</v>
      </c>
      <c r="R33" s="10">
        <v>79.959999999999994</v>
      </c>
      <c r="S33" s="10">
        <v>225.33</v>
      </c>
      <c r="T33" s="10">
        <v>49.11</v>
      </c>
      <c r="U33" s="11">
        <v>0</v>
      </c>
      <c r="V33" s="10">
        <v>10.41</v>
      </c>
      <c r="W33" s="10">
        <v>0</v>
      </c>
      <c r="X33" s="11">
        <v>485.15</v>
      </c>
      <c r="Y33" s="13">
        <v>372.62</v>
      </c>
      <c r="Z33" s="10">
        <v>0</v>
      </c>
      <c r="AA33" s="10">
        <v>0</v>
      </c>
      <c r="AB33" s="11">
        <v>112.53</v>
      </c>
      <c r="AC33" s="10">
        <v>0</v>
      </c>
      <c r="AD33" s="14">
        <v>26.909999999999997</v>
      </c>
    </row>
    <row r="34" spans="1:30" ht="105" customHeight="1" x14ac:dyDescent="0.25">
      <c r="A34" s="57"/>
      <c r="B34" s="34" t="s">
        <v>22</v>
      </c>
      <c r="C34" s="34" t="s">
        <v>24</v>
      </c>
      <c r="D34" s="34" t="s">
        <v>21</v>
      </c>
      <c r="E34" s="8">
        <v>1</v>
      </c>
      <c r="F34" s="9">
        <v>5416.6799999999994</v>
      </c>
      <c r="G34" s="9">
        <v>3634.3500000000004</v>
      </c>
      <c r="H34" s="9">
        <v>2791.36</v>
      </c>
      <c r="I34" s="10">
        <v>0</v>
      </c>
      <c r="J34" s="10">
        <v>0</v>
      </c>
      <c r="K34" s="11">
        <v>842.99</v>
      </c>
      <c r="L34" s="10">
        <v>0</v>
      </c>
      <c r="M34" s="10">
        <v>212.97</v>
      </c>
      <c r="N34" s="10">
        <v>0</v>
      </c>
      <c r="O34" s="10">
        <v>156.88</v>
      </c>
      <c r="P34" s="12">
        <v>0</v>
      </c>
      <c r="Q34" s="10">
        <v>0</v>
      </c>
      <c r="R34" s="10">
        <v>86.49</v>
      </c>
      <c r="S34" s="10">
        <v>1187.3</v>
      </c>
      <c r="T34" s="10">
        <v>0</v>
      </c>
      <c r="U34" s="11">
        <v>0</v>
      </c>
      <c r="V34" s="10">
        <v>45</v>
      </c>
      <c r="W34" s="10">
        <v>0</v>
      </c>
      <c r="X34" s="11">
        <v>204.65</v>
      </c>
      <c r="Y34" s="13">
        <v>157.18</v>
      </c>
      <c r="Z34" s="10">
        <v>0</v>
      </c>
      <c r="AA34" s="10">
        <v>0</v>
      </c>
      <c r="AB34" s="11">
        <v>47.47</v>
      </c>
      <c r="AC34" s="10">
        <v>0</v>
      </c>
      <c r="AD34" s="10">
        <v>45.92</v>
      </c>
    </row>
    <row r="35" spans="1:30" ht="31.5" customHeight="1" x14ac:dyDescent="0.25">
      <c r="A35" s="48">
        <v>2024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104.25" customHeight="1" x14ac:dyDescent="0.25">
      <c r="A36" s="57" t="s">
        <v>68</v>
      </c>
      <c r="B36" s="34" t="s">
        <v>20</v>
      </c>
      <c r="C36" s="34" t="s">
        <v>23</v>
      </c>
      <c r="D36" s="34" t="s">
        <v>21</v>
      </c>
      <c r="E36" s="15">
        <v>1</v>
      </c>
      <c r="F36" s="11">
        <v>2730.6863546597424</v>
      </c>
      <c r="G36" s="11">
        <v>1460.61</v>
      </c>
      <c r="H36" s="11">
        <v>1121.82</v>
      </c>
      <c r="I36" s="10">
        <v>0</v>
      </c>
      <c r="J36" s="10">
        <v>0</v>
      </c>
      <c r="K36" s="11">
        <v>338.79</v>
      </c>
      <c r="L36" s="10">
        <v>0</v>
      </c>
      <c r="M36" s="10">
        <v>319.38298098783235</v>
      </c>
      <c r="N36" s="10">
        <v>72.271349243788634</v>
      </c>
      <c r="O36" s="10">
        <v>55.78859943867409</v>
      </c>
      <c r="P36" s="12">
        <v>0</v>
      </c>
      <c r="Q36" s="10">
        <v>70.359523086838919</v>
      </c>
      <c r="R36" s="10">
        <v>84.509196903811443</v>
      </c>
      <c r="S36" s="10">
        <v>210.86254370605917</v>
      </c>
      <c r="T36" s="10">
        <v>50.171935022776609</v>
      </c>
      <c r="U36" s="11">
        <v>0</v>
      </c>
      <c r="V36" s="10">
        <v>11.0065019996145</v>
      </c>
      <c r="W36" s="10">
        <v>0</v>
      </c>
      <c r="X36" s="11">
        <v>509.75</v>
      </c>
      <c r="Y36" s="13">
        <v>391.51</v>
      </c>
      <c r="Z36" s="10">
        <v>0</v>
      </c>
      <c r="AA36" s="10">
        <v>0</v>
      </c>
      <c r="AB36" s="11">
        <v>118.24</v>
      </c>
      <c r="AC36" s="10">
        <v>0</v>
      </c>
      <c r="AD36" s="10">
        <v>14.033672952809248</v>
      </c>
    </row>
    <row r="37" spans="1:30" ht="104.25" customHeight="1" x14ac:dyDescent="0.25">
      <c r="A37" s="57"/>
      <c r="B37" s="34" t="s">
        <v>22</v>
      </c>
      <c r="C37" s="34" t="s">
        <v>24</v>
      </c>
      <c r="D37" s="34" t="s">
        <v>21</v>
      </c>
      <c r="E37" s="15">
        <v>1</v>
      </c>
      <c r="F37" s="11">
        <v>5713.5254283080258</v>
      </c>
      <c r="G37" s="11">
        <v>3832.4500000000003</v>
      </c>
      <c r="H37" s="11">
        <v>2943.51</v>
      </c>
      <c r="I37" s="10">
        <v>0</v>
      </c>
      <c r="J37" s="10">
        <v>0</v>
      </c>
      <c r="K37" s="11">
        <v>888.94</v>
      </c>
      <c r="L37" s="10">
        <v>0</v>
      </c>
      <c r="M37" s="10">
        <v>225.07702518936895</v>
      </c>
      <c r="N37" s="10">
        <v>0</v>
      </c>
      <c r="O37" s="10">
        <v>165.79961304620471</v>
      </c>
      <c r="P37" s="12">
        <v>0</v>
      </c>
      <c r="Q37" s="10">
        <v>0</v>
      </c>
      <c r="R37" s="10">
        <v>91.411213368731623</v>
      </c>
      <c r="S37" s="10">
        <v>1252.9374145763322</v>
      </c>
      <c r="T37" s="10">
        <v>0</v>
      </c>
      <c r="U37" s="11">
        <v>0</v>
      </c>
      <c r="V37" s="10">
        <v>47.558025813839691</v>
      </c>
      <c r="W37" s="10">
        <v>0</v>
      </c>
      <c r="X37" s="11">
        <v>214.99</v>
      </c>
      <c r="Y37" s="13">
        <v>165.12</v>
      </c>
      <c r="Z37" s="10">
        <v>0</v>
      </c>
      <c r="AA37" s="10">
        <v>0</v>
      </c>
      <c r="AB37" s="11">
        <v>49.87</v>
      </c>
      <c r="AC37" s="10">
        <v>0</v>
      </c>
      <c r="AD37" s="10">
        <v>49.101749359752631</v>
      </c>
    </row>
    <row r="39" spans="1:30" ht="87" customHeight="1" x14ac:dyDescent="0.25">
      <c r="A39" s="47" t="s">
        <v>69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15.75" customHeight="1" x14ac:dyDescent="0.25">
      <c r="A40" s="53" t="s">
        <v>0</v>
      </c>
      <c r="B40" s="50" t="s">
        <v>26</v>
      </c>
      <c r="C40" s="53" t="s">
        <v>1</v>
      </c>
      <c r="D40" s="53"/>
      <c r="E40" s="53"/>
      <c r="F40" s="50" t="s">
        <v>27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15.75" x14ac:dyDescent="0.25">
      <c r="A41" s="53"/>
      <c r="B41" s="50"/>
      <c r="C41" s="52" t="s">
        <v>2</v>
      </c>
      <c r="D41" s="52" t="s">
        <v>3</v>
      </c>
      <c r="E41" s="52" t="s">
        <v>4</v>
      </c>
      <c r="F41" s="51" t="s">
        <v>28</v>
      </c>
      <c r="G41" s="54" t="s">
        <v>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</row>
    <row r="42" spans="1:30" ht="15.75" x14ac:dyDescent="0.25">
      <c r="A42" s="53"/>
      <c r="B42" s="50"/>
      <c r="C42" s="52"/>
      <c r="D42" s="52"/>
      <c r="E42" s="52"/>
      <c r="F42" s="51"/>
      <c r="G42" s="50" t="s">
        <v>6</v>
      </c>
      <c r="H42" s="50"/>
      <c r="I42" s="50"/>
      <c r="J42" s="50"/>
      <c r="K42" s="50"/>
      <c r="L42" s="50"/>
      <c r="M42" s="50" t="s">
        <v>29</v>
      </c>
      <c r="N42" s="50"/>
      <c r="O42" s="50"/>
      <c r="P42" s="50" t="s">
        <v>30</v>
      </c>
      <c r="Q42" s="50" t="s">
        <v>7</v>
      </c>
      <c r="R42" s="50" t="s">
        <v>31</v>
      </c>
      <c r="S42" s="50" t="s">
        <v>8</v>
      </c>
      <c r="T42" s="50" t="s">
        <v>9</v>
      </c>
      <c r="U42" s="50" t="s">
        <v>48</v>
      </c>
      <c r="V42" s="50" t="s">
        <v>10</v>
      </c>
      <c r="W42" s="50" t="s">
        <v>11</v>
      </c>
      <c r="X42" s="50" t="s">
        <v>80</v>
      </c>
      <c r="Y42" s="50"/>
      <c r="Z42" s="50"/>
      <c r="AA42" s="50"/>
      <c r="AB42" s="50"/>
      <c r="AC42" s="50"/>
      <c r="AD42" s="50" t="s">
        <v>12</v>
      </c>
    </row>
    <row r="43" spans="1:30" ht="15.75" x14ac:dyDescent="0.25">
      <c r="A43" s="53"/>
      <c r="B43" s="50"/>
      <c r="C43" s="52"/>
      <c r="D43" s="52"/>
      <c r="E43" s="52"/>
      <c r="F43" s="51"/>
      <c r="G43" s="51" t="s">
        <v>13</v>
      </c>
      <c r="H43" s="50" t="s">
        <v>5</v>
      </c>
      <c r="I43" s="50"/>
      <c r="J43" s="50"/>
      <c r="K43" s="50"/>
      <c r="L43" s="50"/>
      <c r="M43" s="50"/>
      <c r="N43" s="50"/>
      <c r="O43" s="50"/>
      <c r="P43" s="58"/>
      <c r="Q43" s="50"/>
      <c r="R43" s="50"/>
      <c r="S43" s="50"/>
      <c r="T43" s="50"/>
      <c r="U43" s="50"/>
      <c r="V43" s="50"/>
      <c r="W43" s="50"/>
      <c r="X43" s="51" t="s">
        <v>32</v>
      </c>
      <c r="Y43" s="50" t="s">
        <v>5</v>
      </c>
      <c r="Z43" s="50"/>
      <c r="AA43" s="50"/>
      <c r="AB43" s="50"/>
      <c r="AC43" s="50"/>
      <c r="AD43" s="50"/>
    </row>
    <row r="44" spans="1:30" ht="86.25" customHeight="1" x14ac:dyDescent="0.25">
      <c r="A44" s="53"/>
      <c r="B44" s="50"/>
      <c r="C44" s="52"/>
      <c r="D44" s="52"/>
      <c r="E44" s="52"/>
      <c r="F44" s="51"/>
      <c r="G44" s="51"/>
      <c r="H44" s="50" t="s">
        <v>15</v>
      </c>
      <c r="I44" s="50" t="s">
        <v>16</v>
      </c>
      <c r="J44" s="50" t="s">
        <v>17</v>
      </c>
      <c r="K44" s="50" t="s">
        <v>18</v>
      </c>
      <c r="L44" s="50" t="s">
        <v>19</v>
      </c>
      <c r="M44" s="50"/>
      <c r="N44" s="50"/>
      <c r="O44" s="50"/>
      <c r="P44" s="58"/>
      <c r="Q44" s="50"/>
      <c r="R44" s="50"/>
      <c r="S44" s="50"/>
      <c r="T44" s="50"/>
      <c r="U44" s="50"/>
      <c r="V44" s="50"/>
      <c r="W44" s="50"/>
      <c r="X44" s="51"/>
      <c r="Y44" s="50" t="s">
        <v>15</v>
      </c>
      <c r="Z44" s="50" t="s">
        <v>16</v>
      </c>
      <c r="AA44" s="50" t="s">
        <v>17</v>
      </c>
      <c r="AB44" s="50" t="s">
        <v>18</v>
      </c>
      <c r="AC44" s="50" t="s">
        <v>19</v>
      </c>
      <c r="AD44" s="50"/>
    </row>
    <row r="45" spans="1:30" ht="15" customHeight="1" x14ac:dyDescent="0.25">
      <c r="A45" s="53"/>
      <c r="B45" s="50"/>
      <c r="C45" s="52"/>
      <c r="D45" s="52"/>
      <c r="E45" s="52"/>
      <c r="F45" s="51"/>
      <c r="G45" s="51"/>
      <c r="H45" s="50"/>
      <c r="I45" s="50"/>
      <c r="J45" s="50"/>
      <c r="K45" s="50"/>
      <c r="L45" s="50"/>
      <c r="M45" s="51" t="s">
        <v>14</v>
      </c>
      <c r="N45" s="50" t="s">
        <v>33</v>
      </c>
      <c r="O45" s="58"/>
      <c r="P45" s="58"/>
      <c r="Q45" s="50"/>
      <c r="R45" s="50"/>
      <c r="S45" s="50"/>
      <c r="T45" s="50"/>
      <c r="U45" s="50"/>
      <c r="V45" s="50"/>
      <c r="W45" s="50"/>
      <c r="X45" s="51"/>
      <c r="Y45" s="50"/>
      <c r="Z45" s="50"/>
      <c r="AA45" s="50"/>
      <c r="AB45" s="50"/>
      <c r="AC45" s="50"/>
      <c r="AD45" s="50"/>
    </row>
    <row r="46" spans="1:30" ht="115.5" customHeight="1" x14ac:dyDescent="0.25">
      <c r="A46" s="53"/>
      <c r="B46" s="50"/>
      <c r="C46" s="52"/>
      <c r="D46" s="52"/>
      <c r="E46" s="52"/>
      <c r="F46" s="51"/>
      <c r="G46" s="51"/>
      <c r="H46" s="50"/>
      <c r="I46" s="50"/>
      <c r="J46" s="50"/>
      <c r="K46" s="50"/>
      <c r="L46" s="50"/>
      <c r="M46" s="51"/>
      <c r="N46" s="31" t="s">
        <v>34</v>
      </c>
      <c r="O46" s="31" t="s">
        <v>35</v>
      </c>
      <c r="P46" s="58"/>
      <c r="Q46" s="50"/>
      <c r="R46" s="50"/>
      <c r="S46" s="50"/>
      <c r="T46" s="50"/>
      <c r="U46" s="50"/>
      <c r="V46" s="50"/>
      <c r="W46" s="50"/>
      <c r="X46" s="51"/>
      <c r="Y46" s="50"/>
      <c r="Z46" s="50"/>
      <c r="AA46" s="50"/>
      <c r="AB46" s="50"/>
      <c r="AC46" s="50"/>
      <c r="AD46" s="50"/>
    </row>
    <row r="47" spans="1:30" ht="23.25" x14ac:dyDescent="0.25">
      <c r="A47" s="59">
        <v>2023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1:30" ht="100.5" customHeight="1" x14ac:dyDescent="0.25">
      <c r="A48" s="34" t="s">
        <v>56</v>
      </c>
      <c r="B48" s="34" t="s">
        <v>20</v>
      </c>
      <c r="C48" s="34" t="s">
        <v>23</v>
      </c>
      <c r="D48" s="34" t="s">
        <v>21</v>
      </c>
      <c r="E48" s="45">
        <v>1</v>
      </c>
      <c r="F48" s="24">
        <f t="shared" ref="F48:F49" si="0">SUM(G48,M48,Q48,R48,S48,T48,V48,W48,X48,AD48,P48)</f>
        <v>2165.8200000000002</v>
      </c>
      <c r="G48" s="24">
        <f t="shared" ref="G48:G49" si="1">SUM(H48:L48)</f>
        <v>1136.6300000000001</v>
      </c>
      <c r="H48" s="25">
        <v>872.99</v>
      </c>
      <c r="I48" s="25">
        <v>0</v>
      </c>
      <c r="J48" s="25">
        <v>0</v>
      </c>
      <c r="K48" s="24">
        <f t="shared" ref="K48:K49" si="2">ROUND(H48*0.302,2)</f>
        <v>263.64</v>
      </c>
      <c r="L48" s="25">
        <v>0</v>
      </c>
      <c r="M48" s="25">
        <v>198.56</v>
      </c>
      <c r="N48" s="25">
        <v>35.46</v>
      </c>
      <c r="O48" s="25">
        <v>42.31</v>
      </c>
      <c r="P48" s="25">
        <v>0</v>
      </c>
      <c r="Q48" s="25">
        <f>82.28-20</f>
        <v>62.28</v>
      </c>
      <c r="R48" s="25">
        <f>79.37-20</f>
        <v>59.370000000000005</v>
      </c>
      <c r="S48" s="25">
        <f>95.48-24.26</f>
        <v>71.22</v>
      </c>
      <c r="T48" s="25">
        <v>31.92</v>
      </c>
      <c r="U48" s="25">
        <v>0</v>
      </c>
      <c r="V48" s="25">
        <v>15.34</v>
      </c>
      <c r="W48" s="25">
        <v>0</v>
      </c>
      <c r="X48" s="24">
        <f t="shared" ref="X48:X49" si="3">SUM(Y48:AC48)</f>
        <v>575.69000000000005</v>
      </c>
      <c r="Y48" s="25">
        <v>442.16</v>
      </c>
      <c r="Z48" s="25">
        <v>0</v>
      </c>
      <c r="AA48" s="25">
        <v>0</v>
      </c>
      <c r="AB48" s="24">
        <f t="shared" ref="AB48:AB49" si="4">ROUND(Y48*0.302,2)</f>
        <v>133.53</v>
      </c>
      <c r="AC48" s="25">
        <v>0</v>
      </c>
      <c r="AD48" s="25">
        <v>14.81</v>
      </c>
    </row>
    <row r="49" spans="1:30" ht="100.5" customHeight="1" x14ac:dyDescent="0.25">
      <c r="A49" s="34" t="s">
        <v>56</v>
      </c>
      <c r="B49" s="34" t="s">
        <v>22</v>
      </c>
      <c r="C49" s="34" t="s">
        <v>24</v>
      </c>
      <c r="D49" s="34" t="s">
        <v>21</v>
      </c>
      <c r="E49" s="34">
        <v>1</v>
      </c>
      <c r="F49" s="24">
        <f t="shared" si="0"/>
        <v>4304.4000000000005</v>
      </c>
      <c r="G49" s="24">
        <f t="shared" si="1"/>
        <v>2882.4500000000003</v>
      </c>
      <c r="H49" s="25">
        <f>2213.58+0.28</f>
        <v>2213.86</v>
      </c>
      <c r="I49" s="25">
        <v>0</v>
      </c>
      <c r="J49" s="25">
        <v>0</v>
      </c>
      <c r="K49" s="24">
        <f t="shared" si="2"/>
        <v>668.59</v>
      </c>
      <c r="L49" s="25">
        <v>0</v>
      </c>
      <c r="M49" s="25">
        <v>171.9</v>
      </c>
      <c r="N49" s="25">
        <v>0</v>
      </c>
      <c r="O49" s="25">
        <v>127.57</v>
      </c>
      <c r="P49" s="25">
        <v>0</v>
      </c>
      <c r="Q49" s="25">
        <v>0</v>
      </c>
      <c r="R49" s="25">
        <v>68.650000000000006</v>
      </c>
      <c r="S49" s="25">
        <f>745.72-144.74</f>
        <v>600.98</v>
      </c>
      <c r="T49" s="25">
        <v>0</v>
      </c>
      <c r="U49" s="25">
        <v>0</v>
      </c>
      <c r="V49" s="25">
        <v>48.07</v>
      </c>
      <c r="W49" s="25">
        <v>0</v>
      </c>
      <c r="X49" s="24">
        <f t="shared" si="3"/>
        <v>423.12</v>
      </c>
      <c r="Y49" s="25">
        <v>324.98</v>
      </c>
      <c r="Z49" s="25">
        <v>0</v>
      </c>
      <c r="AA49" s="25">
        <v>0</v>
      </c>
      <c r="AB49" s="24">
        <f t="shared" si="4"/>
        <v>98.14</v>
      </c>
      <c r="AC49" s="25">
        <v>0</v>
      </c>
      <c r="AD49" s="25">
        <f>109.63-0.4</f>
        <v>109.22999999999999</v>
      </c>
    </row>
    <row r="50" spans="1:30" ht="23.25" x14ac:dyDescent="0.25">
      <c r="A50" s="59">
        <v>2024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1:30" ht="97.5" customHeight="1" x14ac:dyDescent="0.25">
      <c r="A51" s="34" t="s">
        <v>56</v>
      </c>
      <c r="B51" s="34" t="s">
        <v>20</v>
      </c>
      <c r="C51" s="34" t="s">
        <v>23</v>
      </c>
      <c r="D51" s="34" t="s">
        <v>21</v>
      </c>
      <c r="E51" s="45">
        <v>1</v>
      </c>
      <c r="F51" s="24">
        <f t="shared" ref="F51:F52" si="5">SUM(G51,M51,Q51,R51,S51,T51,V51,W51,X51,AD51,P51)</f>
        <v>2251.3786999999998</v>
      </c>
      <c r="G51" s="24">
        <f t="shared" ref="G51:G52" si="6">SUM(H51:L51)</f>
        <v>1191.1487</v>
      </c>
      <c r="H51" s="25">
        <f>914.87-0.0113</f>
        <v>914.8587</v>
      </c>
      <c r="I51" s="25">
        <v>0</v>
      </c>
      <c r="J51" s="25">
        <v>0</v>
      </c>
      <c r="K51" s="24">
        <f t="shared" ref="K51:K52" si="7">ROUND(H51*0.302,2)</f>
        <v>276.29000000000002</v>
      </c>
      <c r="L51" s="25">
        <v>0</v>
      </c>
      <c r="M51" s="25">
        <f>198.56-2.26-0.03-75.28</f>
        <v>120.99000000000001</v>
      </c>
      <c r="N51" s="25">
        <v>35.46</v>
      </c>
      <c r="O51" s="25">
        <v>42.31</v>
      </c>
      <c r="P51" s="25">
        <v>0</v>
      </c>
      <c r="Q51" s="25">
        <v>82.28</v>
      </c>
      <c r="R51" s="25">
        <v>79.37</v>
      </c>
      <c r="S51" s="25">
        <f>95.48-0.01</f>
        <v>95.47</v>
      </c>
      <c r="T51" s="25">
        <v>31.92</v>
      </c>
      <c r="U51" s="25">
        <v>0</v>
      </c>
      <c r="V51" s="25">
        <v>15.34</v>
      </c>
      <c r="W51" s="25">
        <v>0</v>
      </c>
      <c r="X51" s="24">
        <f t="shared" ref="X51:X52" si="8">SUM(Y51:AC51)</f>
        <v>620.04999999999995</v>
      </c>
      <c r="Y51" s="25">
        <v>476.23</v>
      </c>
      <c r="Z51" s="25">
        <v>0</v>
      </c>
      <c r="AA51" s="25">
        <v>0</v>
      </c>
      <c r="AB51" s="24">
        <f t="shared" ref="AB51:AB52" si="9">ROUND(Y51*0.302,2)</f>
        <v>143.82</v>
      </c>
      <c r="AC51" s="25">
        <v>0</v>
      </c>
      <c r="AD51" s="25">
        <v>14.81</v>
      </c>
    </row>
    <row r="52" spans="1:30" ht="97.5" customHeight="1" x14ac:dyDescent="0.25">
      <c r="A52" s="34" t="s">
        <v>56</v>
      </c>
      <c r="B52" s="34" t="s">
        <v>22</v>
      </c>
      <c r="C52" s="34" t="s">
        <v>24</v>
      </c>
      <c r="D52" s="34" t="s">
        <v>21</v>
      </c>
      <c r="E52" s="34">
        <v>1</v>
      </c>
      <c r="F52" s="24">
        <f t="shared" si="5"/>
        <v>4459.0800000000008</v>
      </c>
      <c r="G52" s="24">
        <f t="shared" si="6"/>
        <v>3009.77</v>
      </c>
      <c r="H52" s="25">
        <v>2311.65</v>
      </c>
      <c r="I52" s="25">
        <v>0</v>
      </c>
      <c r="J52" s="25">
        <v>0</v>
      </c>
      <c r="K52" s="24">
        <f t="shared" si="7"/>
        <v>698.12</v>
      </c>
      <c r="L52" s="25">
        <v>0</v>
      </c>
      <c r="M52" s="25">
        <v>171.9</v>
      </c>
      <c r="N52" s="25">
        <v>0</v>
      </c>
      <c r="O52" s="25">
        <v>127.57</v>
      </c>
      <c r="P52" s="25">
        <v>0</v>
      </c>
      <c r="Q52" s="25">
        <v>0</v>
      </c>
      <c r="R52" s="25">
        <v>68.650000000000006</v>
      </c>
      <c r="S52" s="25">
        <f>745.72-143.42</f>
        <v>602.30000000000007</v>
      </c>
      <c r="T52" s="25">
        <v>0</v>
      </c>
      <c r="U52" s="25">
        <v>0</v>
      </c>
      <c r="V52" s="25">
        <f>48.07</f>
        <v>48.07</v>
      </c>
      <c r="W52" s="25">
        <v>0</v>
      </c>
      <c r="X52" s="24">
        <f t="shared" si="8"/>
        <v>448.76</v>
      </c>
      <c r="Y52" s="25">
        <v>344.67</v>
      </c>
      <c r="Z52" s="25">
        <v>0</v>
      </c>
      <c r="AA52" s="25">
        <v>0</v>
      </c>
      <c r="AB52" s="24">
        <f t="shared" si="9"/>
        <v>104.09</v>
      </c>
      <c r="AC52" s="25">
        <v>0</v>
      </c>
      <c r="AD52" s="25">
        <v>109.63</v>
      </c>
    </row>
  </sheetData>
  <mergeCells count="124">
    <mergeCell ref="A50:AD50"/>
    <mergeCell ref="A39:AD39"/>
    <mergeCell ref="AC44:AC46"/>
    <mergeCell ref="M45:M46"/>
    <mergeCell ref="N45:O45"/>
    <mergeCell ref="A47:AD47"/>
    <mergeCell ref="L44:L46"/>
    <mergeCell ref="Y44:Y46"/>
    <mergeCell ref="Z44:Z46"/>
    <mergeCell ref="AA44:AA46"/>
    <mergeCell ref="AB44:AB46"/>
    <mergeCell ref="A40:A46"/>
    <mergeCell ref="B40:B46"/>
    <mergeCell ref="C40:E40"/>
    <mergeCell ref="F40:AD40"/>
    <mergeCell ref="C41:C46"/>
    <mergeCell ref="D41:D46"/>
    <mergeCell ref="E41:E46"/>
    <mergeCell ref="F41:F46"/>
    <mergeCell ref="A35:AD35"/>
    <mergeCell ref="W42:W46"/>
    <mergeCell ref="X42:AC42"/>
    <mergeCell ref="AD42:AD46"/>
    <mergeCell ref="G43:G46"/>
    <mergeCell ref="H43:L43"/>
    <mergeCell ref="X43:X46"/>
    <mergeCell ref="Y43:AC43"/>
    <mergeCell ref="H44:H46"/>
    <mergeCell ref="I44:I46"/>
    <mergeCell ref="J44:J46"/>
    <mergeCell ref="K44:K46"/>
    <mergeCell ref="A36:A37"/>
    <mergeCell ref="G41:AD41"/>
    <mergeCell ref="G42:L42"/>
    <mergeCell ref="M42:O44"/>
    <mergeCell ref="P42:P46"/>
    <mergeCell ref="Q42:Q46"/>
    <mergeCell ref="R42:R46"/>
    <mergeCell ref="S42:S46"/>
    <mergeCell ref="T42:T46"/>
    <mergeCell ref="U42:U46"/>
    <mergeCell ref="V42:V46"/>
    <mergeCell ref="A33:A34"/>
    <mergeCell ref="AB28:AB30"/>
    <mergeCell ref="AC28:AC30"/>
    <mergeCell ref="M29:M30"/>
    <mergeCell ref="N29:O29"/>
    <mergeCell ref="A32:AD32"/>
    <mergeCell ref="K28:K30"/>
    <mergeCell ref="L28:L30"/>
    <mergeCell ref="Y28:Y30"/>
    <mergeCell ref="Z28:Z30"/>
    <mergeCell ref="AA28:AA30"/>
    <mergeCell ref="C25:C30"/>
    <mergeCell ref="D25:D30"/>
    <mergeCell ref="E25:E30"/>
    <mergeCell ref="F25:F30"/>
    <mergeCell ref="G25:AD25"/>
    <mergeCell ref="G26:L26"/>
    <mergeCell ref="M26:O28"/>
    <mergeCell ref="P26:P30"/>
    <mergeCell ref="Q26:Q30"/>
    <mergeCell ref="R26:R30"/>
    <mergeCell ref="S26:S30"/>
    <mergeCell ref="T26:T30"/>
    <mergeCell ref="U26:U30"/>
    <mergeCell ref="V26:V30"/>
    <mergeCell ref="A23:AD23"/>
    <mergeCell ref="A24:A30"/>
    <mergeCell ref="B24:B30"/>
    <mergeCell ref="C24:E24"/>
    <mergeCell ref="F24:AD24"/>
    <mergeCell ref="W26:W30"/>
    <mergeCell ref="X26:AC26"/>
    <mergeCell ref="AD26:AD30"/>
    <mergeCell ref="G27:G30"/>
    <mergeCell ref="H27:L27"/>
    <mergeCell ref="X27:X30"/>
    <mergeCell ref="Y27:AC27"/>
    <mergeCell ref="H28:H30"/>
    <mergeCell ref="I28:I30"/>
    <mergeCell ref="J28:J30"/>
    <mergeCell ref="N7:O7"/>
    <mergeCell ref="A14:AD14"/>
    <mergeCell ref="A18:AD18"/>
    <mergeCell ref="U4:U8"/>
    <mergeCell ref="V4:V8"/>
    <mergeCell ref="W4:W8"/>
    <mergeCell ref="X4:AC4"/>
    <mergeCell ref="AD4:AD8"/>
    <mergeCell ref="X5:X8"/>
    <mergeCell ref="Y5:AC5"/>
    <mergeCell ref="Y6:Y8"/>
    <mergeCell ref="Z6:Z8"/>
    <mergeCell ref="AA6:AA8"/>
    <mergeCell ref="AB6:AB8"/>
    <mergeCell ref="AC6:AC8"/>
    <mergeCell ref="A10:AD10"/>
    <mergeCell ref="S4:S8"/>
    <mergeCell ref="T4:T8"/>
    <mergeCell ref="AE2:AE8"/>
    <mergeCell ref="A1:AD1"/>
    <mergeCell ref="A2:A8"/>
    <mergeCell ref="B2:B8"/>
    <mergeCell ref="C2:D2"/>
    <mergeCell ref="F2:AD2"/>
    <mergeCell ref="C3:C8"/>
    <mergeCell ref="D3:D8"/>
    <mergeCell ref="E3:E8"/>
    <mergeCell ref="F3:F8"/>
    <mergeCell ref="G3:AD3"/>
    <mergeCell ref="G4:L4"/>
    <mergeCell ref="M4:O6"/>
    <mergeCell ref="P4:P8"/>
    <mergeCell ref="Q4:Q8"/>
    <mergeCell ref="R4:R8"/>
    <mergeCell ref="G5:G8"/>
    <mergeCell ref="H5:L5"/>
    <mergeCell ref="H6:H8"/>
    <mergeCell ref="I6:I8"/>
    <mergeCell ref="J6:J8"/>
    <mergeCell ref="K6:K8"/>
    <mergeCell ref="L6:L8"/>
    <mergeCell ref="M7:M8"/>
  </mergeCells>
  <pageMargins left="0.39370078740157483" right="0.39370078740157483" top="0.39370078740157483" bottom="0.39370078740157483" header="0" footer="0"/>
  <pageSetup paperSize="9" scale="2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7"/>
  <sheetViews>
    <sheetView topLeftCell="A22" zoomScale="40" zoomScaleNormal="40" workbookViewId="0">
      <selection activeCell="L34" sqref="L34"/>
    </sheetView>
  </sheetViews>
  <sheetFormatPr defaultRowHeight="15" x14ac:dyDescent="0.25"/>
  <cols>
    <col min="1" max="1" width="38.5703125" customWidth="1"/>
    <col min="2" max="2" width="34.7109375" customWidth="1"/>
    <col min="3" max="3" width="17.140625" customWidth="1"/>
    <col min="4" max="4" width="12" customWidth="1"/>
    <col min="5" max="5" width="11.140625" customWidth="1"/>
    <col min="6" max="6" width="16.42578125" customWidth="1"/>
    <col min="7" max="7" width="17.42578125" customWidth="1"/>
    <col min="8" max="8" width="20.28515625" customWidth="1"/>
    <col min="9" max="9" width="15.7109375" customWidth="1"/>
    <col min="10" max="10" width="14.140625" customWidth="1"/>
    <col min="11" max="11" width="16.85546875" customWidth="1"/>
    <col min="12" max="12" width="12.5703125" customWidth="1"/>
    <col min="13" max="13" width="15.28515625" customWidth="1"/>
    <col min="14" max="14" width="22.28515625" customWidth="1"/>
    <col min="15" max="15" width="18.5703125" customWidth="1"/>
    <col min="16" max="16" width="23.140625" customWidth="1"/>
    <col min="17" max="17" width="14.5703125" customWidth="1"/>
    <col min="18" max="18" width="15" customWidth="1"/>
    <col min="19" max="19" width="15.85546875" customWidth="1"/>
    <col min="20" max="20" width="17.42578125" customWidth="1"/>
    <col min="21" max="21" width="21" customWidth="1"/>
    <col min="22" max="22" width="18.5703125" customWidth="1"/>
    <col min="23" max="23" width="18.140625" customWidth="1"/>
    <col min="24" max="24" width="16" customWidth="1"/>
    <col min="25" max="25" width="18.140625" customWidth="1"/>
    <col min="26" max="26" width="14.42578125" customWidth="1"/>
    <col min="27" max="27" width="17.5703125" customWidth="1"/>
    <col min="28" max="28" width="12.140625" customWidth="1"/>
    <col min="29" max="29" width="21" customWidth="1"/>
    <col min="30" max="30" width="12.85546875" customWidth="1"/>
    <col min="31" max="31" width="19.7109375" customWidth="1"/>
  </cols>
  <sheetData>
    <row r="1" spans="1:31" ht="64.5" customHeight="1" x14ac:dyDescent="0.2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7.75" customHeight="1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22.5" customHeight="1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25.5" customHeight="1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39" customHeight="1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33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26.25" customHeight="1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44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33.75" customHeight="1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15" customHeight="1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104.25" customHeight="1" x14ac:dyDescent="0.25">
      <c r="A11" s="34" t="s">
        <v>58</v>
      </c>
      <c r="B11" s="32" t="s">
        <v>20</v>
      </c>
      <c r="C11" s="34" t="s">
        <v>23</v>
      </c>
      <c r="D11" s="32" t="s">
        <v>21</v>
      </c>
      <c r="E11" s="27">
        <v>1</v>
      </c>
      <c r="F11" s="11">
        <v>7988.7437858070862</v>
      </c>
      <c r="G11" s="11">
        <v>4750.2567858070852</v>
      </c>
      <c r="H11" s="11">
        <v>3598.5</v>
      </c>
      <c r="I11" s="11">
        <v>0</v>
      </c>
      <c r="J11" s="11">
        <v>0</v>
      </c>
      <c r="K11" s="11">
        <v>1086.75</v>
      </c>
      <c r="L11" s="11">
        <v>65.00678580708491</v>
      </c>
      <c r="M11" s="38">
        <v>465.44699999999989</v>
      </c>
      <c r="N11" s="11">
        <v>196.17</v>
      </c>
      <c r="O11" s="11">
        <v>26.16</v>
      </c>
      <c r="P11" s="12">
        <v>0</v>
      </c>
      <c r="Q11" s="11">
        <v>0</v>
      </c>
      <c r="R11" s="11">
        <v>269.27</v>
      </c>
      <c r="S11" s="11">
        <v>382.56</v>
      </c>
      <c r="T11" s="11">
        <v>451.37</v>
      </c>
      <c r="U11" s="11">
        <v>0</v>
      </c>
      <c r="V11" s="11">
        <v>9.2200000000000006</v>
      </c>
      <c r="W11" s="11">
        <v>1.47</v>
      </c>
      <c r="X11" s="11">
        <v>1614.48</v>
      </c>
      <c r="Y11" s="13">
        <v>1240</v>
      </c>
      <c r="Z11" s="11">
        <v>0</v>
      </c>
      <c r="AA11" s="11">
        <v>0</v>
      </c>
      <c r="AB11" s="11">
        <v>374.48</v>
      </c>
      <c r="AC11" s="10">
        <v>0</v>
      </c>
      <c r="AD11" s="10">
        <v>44.67</v>
      </c>
      <c r="AE11" s="11">
        <v>153.9</v>
      </c>
    </row>
    <row r="12" spans="1:31" ht="83.25" customHeight="1" x14ac:dyDescent="0.25">
      <c r="A12" s="34" t="s">
        <v>58</v>
      </c>
      <c r="B12" s="32" t="s">
        <v>22</v>
      </c>
      <c r="C12" s="34" t="s">
        <v>24</v>
      </c>
      <c r="D12" s="32" t="s">
        <v>21</v>
      </c>
      <c r="E12" s="27">
        <v>1</v>
      </c>
      <c r="F12" s="11">
        <v>22609.595202312135</v>
      </c>
      <c r="G12" s="11">
        <v>14342.825202312139</v>
      </c>
      <c r="H12" s="11">
        <v>10349.94</v>
      </c>
      <c r="I12" s="11">
        <v>0</v>
      </c>
      <c r="J12" s="11">
        <v>0</v>
      </c>
      <c r="K12" s="11">
        <v>3125.68</v>
      </c>
      <c r="L12" s="11">
        <v>867.20520231213857</v>
      </c>
      <c r="M12" s="11">
        <v>517.48</v>
      </c>
      <c r="N12" s="11">
        <v>433.53</v>
      </c>
      <c r="O12" s="11">
        <v>0</v>
      </c>
      <c r="P12" s="12">
        <v>0</v>
      </c>
      <c r="Q12" s="11">
        <v>0</v>
      </c>
      <c r="R12" s="11">
        <v>430.13999999999987</v>
      </c>
      <c r="S12" s="11">
        <v>0</v>
      </c>
      <c r="T12" s="11">
        <v>0</v>
      </c>
      <c r="U12" s="11">
        <v>0</v>
      </c>
      <c r="V12" s="11">
        <v>28.65</v>
      </c>
      <c r="W12" s="11">
        <v>86.36</v>
      </c>
      <c r="X12" s="11">
        <v>6972.93</v>
      </c>
      <c r="Y12" s="13">
        <v>5355.55</v>
      </c>
      <c r="Z12" s="11">
        <v>0</v>
      </c>
      <c r="AA12" s="11">
        <v>0</v>
      </c>
      <c r="AB12" s="11">
        <v>1617.38</v>
      </c>
      <c r="AC12" s="10">
        <v>0</v>
      </c>
      <c r="AD12" s="10">
        <v>231.21</v>
      </c>
      <c r="AE12" s="11">
        <v>0</v>
      </c>
    </row>
    <row r="13" spans="1:31" ht="83.25" customHeight="1" x14ac:dyDescent="0.25">
      <c r="A13" s="34" t="s">
        <v>58</v>
      </c>
      <c r="B13" s="34" t="s">
        <v>51</v>
      </c>
      <c r="C13" s="34" t="s">
        <v>52</v>
      </c>
      <c r="D13" s="32" t="s">
        <v>25</v>
      </c>
      <c r="E13" s="27">
        <v>1</v>
      </c>
      <c r="F13" s="11">
        <v>215716.48125000001</v>
      </c>
      <c r="G13" s="11">
        <v>148447.47125</v>
      </c>
      <c r="H13" s="11">
        <v>112710.94</v>
      </c>
      <c r="I13" s="11">
        <v>0</v>
      </c>
      <c r="J13" s="11">
        <v>0</v>
      </c>
      <c r="K13" s="11">
        <v>34038.699999999997</v>
      </c>
      <c r="L13" s="11">
        <v>1697.83125</v>
      </c>
      <c r="M13" s="11">
        <v>1995.67</v>
      </c>
      <c r="N13" s="11">
        <v>937.5</v>
      </c>
      <c r="O13" s="11">
        <v>0</v>
      </c>
      <c r="P13" s="11">
        <v>0</v>
      </c>
      <c r="Q13" s="11">
        <v>0</v>
      </c>
      <c r="R13" s="11">
        <v>2595.25</v>
      </c>
      <c r="S13" s="11">
        <v>0</v>
      </c>
      <c r="T13" s="11">
        <v>0</v>
      </c>
      <c r="U13" s="11">
        <v>0</v>
      </c>
      <c r="V13" s="11">
        <v>0</v>
      </c>
      <c r="W13" s="11">
        <v>311.25</v>
      </c>
      <c r="X13" s="11">
        <v>62366.840000000004</v>
      </c>
      <c r="Y13" s="11">
        <v>47900.800000000003</v>
      </c>
      <c r="Z13" s="11">
        <v>0</v>
      </c>
      <c r="AA13" s="11">
        <v>0</v>
      </c>
      <c r="AB13" s="11">
        <v>14466.04</v>
      </c>
      <c r="AC13" s="10">
        <v>0</v>
      </c>
      <c r="AD13" s="10">
        <v>0</v>
      </c>
      <c r="AE13" s="11"/>
    </row>
    <row r="14" spans="1:31" ht="30.75" customHeight="1" x14ac:dyDescent="0.25">
      <c r="A14" s="55">
        <v>2024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105" customHeight="1" x14ac:dyDescent="0.25">
      <c r="A15" s="34" t="s">
        <v>58</v>
      </c>
      <c r="B15" s="32" t="s">
        <v>20</v>
      </c>
      <c r="C15" s="34" t="s">
        <v>23</v>
      </c>
      <c r="D15" s="32" t="s">
        <v>21</v>
      </c>
      <c r="E15" s="27">
        <v>1</v>
      </c>
      <c r="F15" s="11">
        <v>8007.09</v>
      </c>
      <c r="G15" s="11">
        <v>4803.0700000000006</v>
      </c>
      <c r="H15" s="11">
        <v>3629.94</v>
      </c>
      <c r="I15" s="11">
        <v>0</v>
      </c>
      <c r="J15" s="11">
        <v>0</v>
      </c>
      <c r="K15" s="11">
        <v>1096.24</v>
      </c>
      <c r="L15" s="11">
        <v>76.89</v>
      </c>
      <c r="M15" s="38">
        <v>459.76</v>
      </c>
      <c r="N15" s="11">
        <v>191.16</v>
      </c>
      <c r="O15" s="11">
        <v>25.49</v>
      </c>
      <c r="P15" s="12">
        <v>0</v>
      </c>
      <c r="Q15" s="11">
        <v>0</v>
      </c>
      <c r="R15" s="11">
        <v>262.39999999999998</v>
      </c>
      <c r="S15" s="11">
        <v>372.8</v>
      </c>
      <c r="T15" s="11">
        <v>405.48</v>
      </c>
      <c r="U15" s="11">
        <v>0</v>
      </c>
      <c r="V15" s="11">
        <v>9.08</v>
      </c>
      <c r="W15" s="11">
        <v>1.51</v>
      </c>
      <c r="X15" s="11">
        <v>1646.08</v>
      </c>
      <c r="Y15" s="13">
        <v>1264.27</v>
      </c>
      <c r="Z15" s="11">
        <v>0</v>
      </c>
      <c r="AA15" s="11">
        <v>0</v>
      </c>
      <c r="AB15" s="11">
        <v>381.81</v>
      </c>
      <c r="AC15" s="10">
        <v>0</v>
      </c>
      <c r="AD15" s="10">
        <v>46.91</v>
      </c>
      <c r="AE15" s="11">
        <v>164.4</v>
      </c>
    </row>
    <row r="16" spans="1:31" ht="105" customHeight="1" x14ac:dyDescent="0.25">
      <c r="A16" s="34" t="s">
        <v>58</v>
      </c>
      <c r="B16" s="32" t="s">
        <v>22</v>
      </c>
      <c r="C16" s="34" t="s">
        <v>24</v>
      </c>
      <c r="D16" s="32" t="s">
        <v>21</v>
      </c>
      <c r="E16" s="27">
        <v>1</v>
      </c>
      <c r="F16" s="11">
        <v>22586.61</v>
      </c>
      <c r="G16" s="11">
        <v>14342.35</v>
      </c>
      <c r="H16" s="11">
        <v>10338.61</v>
      </c>
      <c r="I16" s="11">
        <v>0</v>
      </c>
      <c r="J16" s="11">
        <v>0</v>
      </c>
      <c r="K16" s="11">
        <v>3122.26</v>
      </c>
      <c r="L16" s="11">
        <v>881.48</v>
      </c>
      <c r="M16" s="11">
        <v>715.54</v>
      </c>
      <c r="N16" s="11">
        <v>416.67</v>
      </c>
      <c r="O16" s="11">
        <v>0</v>
      </c>
      <c r="P16" s="12">
        <v>0</v>
      </c>
      <c r="Q16" s="11">
        <v>0</v>
      </c>
      <c r="R16" s="11">
        <v>347.69000000000005</v>
      </c>
      <c r="S16" s="11">
        <v>0</v>
      </c>
      <c r="T16" s="11">
        <v>0</v>
      </c>
      <c r="U16" s="11">
        <v>0</v>
      </c>
      <c r="V16" s="11">
        <v>27.84</v>
      </c>
      <c r="W16" s="11">
        <v>91.3</v>
      </c>
      <c r="X16" s="11">
        <v>6811.8899999999994</v>
      </c>
      <c r="Y16" s="13">
        <v>5231.87</v>
      </c>
      <c r="Z16" s="11">
        <v>0</v>
      </c>
      <c r="AA16" s="11">
        <v>0</v>
      </c>
      <c r="AB16" s="11">
        <v>1580.02</v>
      </c>
      <c r="AC16" s="10">
        <v>0</v>
      </c>
      <c r="AD16" s="10">
        <v>250</v>
      </c>
      <c r="AE16" s="11">
        <v>0</v>
      </c>
    </row>
    <row r="17" spans="1:31" ht="105" customHeight="1" x14ac:dyDescent="0.25">
      <c r="A17" s="34" t="s">
        <v>58</v>
      </c>
      <c r="B17" s="34" t="s">
        <v>51</v>
      </c>
      <c r="C17" s="34" t="s">
        <v>52</v>
      </c>
      <c r="D17" s="32" t="s">
        <v>25</v>
      </c>
      <c r="E17" s="27">
        <v>1</v>
      </c>
      <c r="F17" s="11">
        <v>216779.86999999997</v>
      </c>
      <c r="G17" s="11">
        <v>148933.09999999998</v>
      </c>
      <c r="H17" s="11">
        <v>112695.84</v>
      </c>
      <c r="I17" s="11">
        <v>0</v>
      </c>
      <c r="J17" s="11">
        <v>0</v>
      </c>
      <c r="K17" s="11">
        <v>34034.14</v>
      </c>
      <c r="L17" s="11">
        <v>2203.12</v>
      </c>
      <c r="M17" s="11">
        <v>1997.51</v>
      </c>
      <c r="N17" s="11">
        <v>937.5</v>
      </c>
      <c r="O17" s="11">
        <v>0</v>
      </c>
      <c r="P17" s="11">
        <v>0</v>
      </c>
      <c r="Q17" s="11">
        <v>0</v>
      </c>
      <c r="R17" s="11">
        <v>3216.99</v>
      </c>
      <c r="S17" s="11">
        <v>0</v>
      </c>
      <c r="T17" s="11">
        <v>0</v>
      </c>
      <c r="U17" s="11">
        <v>0</v>
      </c>
      <c r="V17" s="11">
        <v>0</v>
      </c>
      <c r="W17" s="11">
        <v>273.89999999999998</v>
      </c>
      <c r="X17" s="11">
        <v>62358.37</v>
      </c>
      <c r="Y17" s="11">
        <v>47894.29</v>
      </c>
      <c r="Z17" s="11">
        <v>0</v>
      </c>
      <c r="AA17" s="11">
        <v>0</v>
      </c>
      <c r="AB17" s="11">
        <v>14464.08</v>
      </c>
      <c r="AC17" s="10">
        <v>0</v>
      </c>
      <c r="AD17" s="10">
        <v>0</v>
      </c>
      <c r="AE17" s="11"/>
    </row>
    <row r="18" spans="1:31" ht="30" customHeight="1" x14ac:dyDescent="0.25">
      <c r="A18" s="55">
        <v>2025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05.75" customHeight="1" x14ac:dyDescent="0.25">
      <c r="A19" s="34" t="s">
        <v>58</v>
      </c>
      <c r="B19" s="32" t="s">
        <v>20</v>
      </c>
      <c r="C19" s="34" t="s">
        <v>23</v>
      </c>
      <c r="D19" s="32" t="s">
        <v>21</v>
      </c>
      <c r="E19" s="27">
        <v>1</v>
      </c>
      <c r="F19" s="11">
        <v>8170.7710000000015</v>
      </c>
      <c r="G19" s="11">
        <v>4646.0700000000006</v>
      </c>
      <c r="H19" s="11">
        <v>3535.66</v>
      </c>
      <c r="I19" s="11">
        <v>0</v>
      </c>
      <c r="J19" s="11">
        <v>0</v>
      </c>
      <c r="K19" s="11">
        <v>1067.77</v>
      </c>
      <c r="L19" s="11">
        <v>42.64</v>
      </c>
      <c r="M19" s="38">
        <v>743.71</v>
      </c>
      <c r="N19" s="11">
        <v>29.51</v>
      </c>
      <c r="O19" s="11">
        <v>40.770000000000003</v>
      </c>
      <c r="P19" s="12">
        <v>0</v>
      </c>
      <c r="Q19" s="11">
        <v>0</v>
      </c>
      <c r="R19" s="11">
        <v>262.33</v>
      </c>
      <c r="S19" s="11">
        <v>791.58</v>
      </c>
      <c r="T19" s="11">
        <v>101.84</v>
      </c>
      <c r="U19" s="11">
        <v>0</v>
      </c>
      <c r="V19" s="11">
        <v>30.12</v>
      </c>
      <c r="W19" s="11">
        <v>5.01</v>
      </c>
      <c r="X19" s="11">
        <v>1558.73</v>
      </c>
      <c r="Y19" s="13">
        <v>1197.18</v>
      </c>
      <c r="Z19" s="11">
        <v>0</v>
      </c>
      <c r="AA19" s="11"/>
      <c r="AB19" s="11">
        <v>361.55</v>
      </c>
      <c r="AC19" s="10">
        <v>0</v>
      </c>
      <c r="AD19" s="10">
        <v>31.381</v>
      </c>
      <c r="AE19" s="11">
        <v>164.4</v>
      </c>
    </row>
    <row r="20" spans="1:31" ht="105.75" customHeight="1" x14ac:dyDescent="0.25">
      <c r="A20" s="34" t="s">
        <v>58</v>
      </c>
      <c r="B20" s="32" t="s">
        <v>22</v>
      </c>
      <c r="C20" s="34" t="s">
        <v>24</v>
      </c>
      <c r="D20" s="32" t="s">
        <v>21</v>
      </c>
      <c r="E20" s="27">
        <v>1</v>
      </c>
      <c r="F20" s="11">
        <v>22574.865000000002</v>
      </c>
      <c r="G20" s="11">
        <v>13324.32</v>
      </c>
      <c r="H20" s="11">
        <v>9557.0300000000007</v>
      </c>
      <c r="I20" s="11">
        <v>0</v>
      </c>
      <c r="J20" s="11">
        <v>0</v>
      </c>
      <c r="K20" s="11">
        <v>2886.22</v>
      </c>
      <c r="L20" s="11">
        <v>881.07</v>
      </c>
      <c r="M20" s="11">
        <v>715.54</v>
      </c>
      <c r="N20" s="11">
        <v>416.67</v>
      </c>
      <c r="O20" s="11">
        <v>0</v>
      </c>
      <c r="P20" s="12">
        <v>0</v>
      </c>
      <c r="Q20" s="11">
        <v>0</v>
      </c>
      <c r="R20" s="11">
        <v>1804.91</v>
      </c>
      <c r="S20" s="11">
        <v>0</v>
      </c>
      <c r="T20" s="11">
        <v>0</v>
      </c>
      <c r="U20" s="11">
        <v>0</v>
      </c>
      <c r="V20" s="11">
        <v>27.84</v>
      </c>
      <c r="W20" s="11">
        <v>91.3</v>
      </c>
      <c r="X20" s="11">
        <v>6297.49</v>
      </c>
      <c r="Y20" s="13">
        <v>4836.78</v>
      </c>
      <c r="Z20" s="11">
        <v>0</v>
      </c>
      <c r="AA20" s="11"/>
      <c r="AB20" s="11">
        <v>1460.71</v>
      </c>
      <c r="AC20" s="10">
        <v>0</v>
      </c>
      <c r="AD20" s="10">
        <v>313.46499999999997</v>
      </c>
      <c r="AE20" s="11">
        <v>0</v>
      </c>
    </row>
    <row r="21" spans="1:31" ht="105.75" customHeight="1" x14ac:dyDescent="0.25">
      <c r="A21" s="34" t="s">
        <v>58</v>
      </c>
      <c r="B21" s="34" t="s">
        <v>51</v>
      </c>
      <c r="C21" s="34" t="s">
        <v>52</v>
      </c>
      <c r="D21" s="32" t="s">
        <v>25</v>
      </c>
      <c r="E21" s="27">
        <v>1</v>
      </c>
      <c r="F21" s="11">
        <v>201593.31500000003</v>
      </c>
      <c r="G21" s="11">
        <v>137750.52000000002</v>
      </c>
      <c r="H21" s="11">
        <v>104179.78</v>
      </c>
      <c r="I21" s="11">
        <v>0</v>
      </c>
      <c r="J21" s="11">
        <v>0</v>
      </c>
      <c r="K21" s="11">
        <v>31462.29</v>
      </c>
      <c r="L21" s="11">
        <v>2108.4499999999998</v>
      </c>
      <c r="M21" s="11">
        <v>1997.51</v>
      </c>
      <c r="N21" s="11">
        <v>937.5</v>
      </c>
      <c r="O21" s="11">
        <v>0</v>
      </c>
      <c r="P21" s="11">
        <v>0</v>
      </c>
      <c r="Q21" s="11">
        <v>0</v>
      </c>
      <c r="R21" s="11">
        <v>3255.18</v>
      </c>
      <c r="S21" s="11">
        <v>0</v>
      </c>
      <c r="T21" s="11">
        <v>0</v>
      </c>
      <c r="U21" s="11">
        <v>0</v>
      </c>
      <c r="V21" s="11">
        <v>0</v>
      </c>
      <c r="W21" s="11">
        <v>273.89999999999998</v>
      </c>
      <c r="X21" s="11">
        <v>57646.26</v>
      </c>
      <c r="Y21" s="11">
        <v>44275.16</v>
      </c>
      <c r="Z21" s="11">
        <v>0</v>
      </c>
      <c r="AA21" s="11"/>
      <c r="AB21" s="11">
        <v>13371.1</v>
      </c>
      <c r="AC21" s="10">
        <v>0</v>
      </c>
      <c r="AD21" s="10">
        <v>669.94500000000005</v>
      </c>
      <c r="AE21" s="11"/>
    </row>
    <row r="22" spans="1:31" ht="34.5" customHeight="1" x14ac:dyDescent="0.25"/>
    <row r="23" spans="1:31" ht="87" customHeight="1" x14ac:dyDescent="0.25">
      <c r="A23" s="47" t="s">
        <v>67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1" ht="15.75" customHeight="1" x14ac:dyDescent="0.25">
      <c r="A24" s="53" t="s">
        <v>0</v>
      </c>
      <c r="B24" s="50" t="s">
        <v>26</v>
      </c>
      <c r="C24" s="53" t="s">
        <v>1</v>
      </c>
      <c r="D24" s="53"/>
      <c r="E24" s="53"/>
      <c r="F24" s="50" t="s">
        <v>27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1" ht="15.75" x14ac:dyDescent="0.25">
      <c r="A25" s="53"/>
      <c r="B25" s="50"/>
      <c r="C25" s="52" t="s">
        <v>2</v>
      </c>
      <c r="D25" s="52" t="s">
        <v>3</v>
      </c>
      <c r="E25" s="53" t="s">
        <v>4</v>
      </c>
      <c r="F25" s="51" t="s">
        <v>46</v>
      </c>
      <c r="G25" s="54" t="s">
        <v>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1" ht="15.75" x14ac:dyDescent="0.25">
      <c r="A26" s="53"/>
      <c r="B26" s="50"/>
      <c r="C26" s="52"/>
      <c r="D26" s="52"/>
      <c r="E26" s="53"/>
      <c r="F26" s="51"/>
      <c r="G26" s="50" t="s">
        <v>6</v>
      </c>
      <c r="H26" s="50"/>
      <c r="I26" s="50"/>
      <c r="J26" s="50"/>
      <c r="K26" s="50"/>
      <c r="L26" s="50"/>
      <c r="M26" s="50" t="s">
        <v>47</v>
      </c>
      <c r="N26" s="50"/>
      <c r="O26" s="50"/>
      <c r="P26" s="50" t="s">
        <v>30</v>
      </c>
      <c r="Q26" s="50" t="s">
        <v>7</v>
      </c>
      <c r="R26" s="50" t="s">
        <v>31</v>
      </c>
      <c r="S26" s="50" t="s">
        <v>8</v>
      </c>
      <c r="T26" s="50" t="s">
        <v>9</v>
      </c>
      <c r="U26" s="50" t="s">
        <v>48</v>
      </c>
      <c r="V26" s="50" t="s">
        <v>10</v>
      </c>
      <c r="W26" s="50" t="s">
        <v>11</v>
      </c>
      <c r="X26" s="50" t="s">
        <v>80</v>
      </c>
      <c r="Y26" s="50"/>
      <c r="Z26" s="50"/>
      <c r="AA26" s="50"/>
      <c r="AB26" s="50"/>
      <c r="AC26" s="50"/>
      <c r="AD26" s="50" t="s">
        <v>12</v>
      </c>
    </row>
    <row r="27" spans="1:31" ht="15.75" x14ac:dyDescent="0.25">
      <c r="A27" s="53"/>
      <c r="B27" s="50"/>
      <c r="C27" s="52"/>
      <c r="D27" s="52"/>
      <c r="E27" s="53"/>
      <c r="F27" s="51"/>
      <c r="G27" s="51" t="s">
        <v>13</v>
      </c>
      <c r="H27" s="50" t="s">
        <v>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 t="s">
        <v>49</v>
      </c>
      <c r="Y27" s="50" t="s">
        <v>5</v>
      </c>
      <c r="Z27" s="50"/>
      <c r="AA27" s="50"/>
      <c r="AB27" s="50"/>
      <c r="AC27" s="50"/>
      <c r="AD27" s="50"/>
    </row>
    <row r="28" spans="1:31" ht="64.5" customHeight="1" x14ac:dyDescent="0.25">
      <c r="A28" s="53"/>
      <c r="B28" s="50"/>
      <c r="C28" s="52"/>
      <c r="D28" s="52"/>
      <c r="E28" s="53"/>
      <c r="F28" s="51"/>
      <c r="G28" s="51"/>
      <c r="H28" s="50" t="s">
        <v>15</v>
      </c>
      <c r="I28" s="50" t="s">
        <v>16</v>
      </c>
      <c r="J28" s="50" t="s">
        <v>17</v>
      </c>
      <c r="K28" s="50" t="s">
        <v>18</v>
      </c>
      <c r="L28" s="50" t="s">
        <v>19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50" t="s">
        <v>15</v>
      </c>
      <c r="Z28" s="50" t="s">
        <v>16</v>
      </c>
      <c r="AA28" s="50" t="s">
        <v>17</v>
      </c>
      <c r="AB28" s="50" t="s">
        <v>18</v>
      </c>
      <c r="AC28" s="50" t="s">
        <v>19</v>
      </c>
      <c r="AD28" s="50"/>
    </row>
    <row r="29" spans="1:31" ht="15.75" x14ac:dyDescent="0.25">
      <c r="A29" s="53"/>
      <c r="B29" s="50"/>
      <c r="C29" s="52"/>
      <c r="D29" s="52"/>
      <c r="E29" s="53"/>
      <c r="F29" s="51"/>
      <c r="G29" s="51"/>
      <c r="H29" s="50"/>
      <c r="I29" s="50"/>
      <c r="J29" s="50"/>
      <c r="K29" s="50"/>
      <c r="L29" s="50"/>
      <c r="M29" s="51" t="s">
        <v>14</v>
      </c>
      <c r="N29" s="50" t="s">
        <v>33</v>
      </c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50"/>
      <c r="Z29" s="50"/>
      <c r="AA29" s="50"/>
      <c r="AB29" s="50"/>
      <c r="AC29" s="50"/>
      <c r="AD29" s="50"/>
    </row>
    <row r="30" spans="1:31" ht="120.75" customHeight="1" x14ac:dyDescent="0.25">
      <c r="A30" s="53"/>
      <c r="B30" s="50"/>
      <c r="C30" s="52"/>
      <c r="D30" s="52"/>
      <c r="E30" s="53"/>
      <c r="F30" s="51"/>
      <c r="G30" s="51"/>
      <c r="H30" s="50"/>
      <c r="I30" s="50"/>
      <c r="J30" s="50"/>
      <c r="K30" s="50"/>
      <c r="L30" s="50"/>
      <c r="M30" s="51"/>
      <c r="N30" s="31" t="s">
        <v>34</v>
      </c>
      <c r="O30" s="31" t="s">
        <v>35</v>
      </c>
      <c r="P30" s="50"/>
      <c r="Q30" s="50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</row>
    <row r="31" spans="1:31" ht="15.75" x14ac:dyDescent="0.25">
      <c r="A31" s="32">
        <v>1</v>
      </c>
      <c r="B31" s="32">
        <v>2</v>
      </c>
      <c r="C31" s="33">
        <v>3</v>
      </c>
      <c r="D31" s="32">
        <v>4</v>
      </c>
      <c r="E31" s="33">
        <v>5</v>
      </c>
      <c r="F31" s="32">
        <v>6</v>
      </c>
      <c r="G31" s="33">
        <v>7</v>
      </c>
      <c r="H31" s="32">
        <v>8</v>
      </c>
      <c r="I31" s="33">
        <v>9</v>
      </c>
      <c r="J31" s="32">
        <v>10</v>
      </c>
      <c r="K31" s="33">
        <v>11</v>
      </c>
      <c r="L31" s="32">
        <v>12</v>
      </c>
      <c r="M31" s="33">
        <v>13</v>
      </c>
      <c r="N31" s="32">
        <v>14</v>
      </c>
      <c r="O31" s="33">
        <v>15</v>
      </c>
      <c r="P31" s="32">
        <v>16</v>
      </c>
      <c r="Q31" s="33">
        <v>17</v>
      </c>
      <c r="R31" s="32">
        <v>18</v>
      </c>
      <c r="S31" s="33">
        <v>19</v>
      </c>
      <c r="T31" s="32">
        <v>20</v>
      </c>
      <c r="U31" s="33">
        <v>21</v>
      </c>
      <c r="V31" s="32">
        <v>22</v>
      </c>
      <c r="W31" s="33">
        <v>23</v>
      </c>
      <c r="X31" s="32">
        <v>24</v>
      </c>
      <c r="Y31" s="33">
        <v>25</v>
      </c>
      <c r="Z31" s="32">
        <v>26</v>
      </c>
      <c r="AA31" s="33">
        <v>27</v>
      </c>
      <c r="AB31" s="32">
        <v>28</v>
      </c>
      <c r="AC31" s="33">
        <v>29</v>
      </c>
      <c r="AD31" s="32">
        <v>30</v>
      </c>
    </row>
    <row r="32" spans="1:31" ht="23.25" x14ac:dyDescent="0.25">
      <c r="A32" s="48">
        <v>2023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ht="97.5" customHeight="1" x14ac:dyDescent="0.25">
      <c r="A33" s="49" t="s">
        <v>72</v>
      </c>
      <c r="B33" s="35" t="s">
        <v>20</v>
      </c>
      <c r="C33" s="30" t="s">
        <v>23</v>
      </c>
      <c r="D33" s="35" t="s">
        <v>21</v>
      </c>
      <c r="E33" s="8">
        <v>1</v>
      </c>
      <c r="F33" s="9">
        <f t="shared" ref="F33:F34" si="0">SUM(G33,M33,Q33,R33,S33,T33,V33,W33,X33,AD33,P33,U33)</f>
        <v>7470.5172883000005</v>
      </c>
      <c r="G33" s="9">
        <f>SUM(H33:L33)</f>
        <v>4131.5772883</v>
      </c>
      <c r="H33" s="9">
        <v>3126.43</v>
      </c>
      <c r="I33" s="9">
        <v>0</v>
      </c>
      <c r="J33" s="9">
        <v>0</v>
      </c>
      <c r="K33" s="9">
        <f t="shared" ref="K33:K34" si="1">ROUND(H33*0.302,2)</f>
        <v>944.18</v>
      </c>
      <c r="L33" s="9">
        <f>60.98-0.0127117</f>
        <v>60.9672883</v>
      </c>
      <c r="M33" s="9">
        <v>836.85</v>
      </c>
      <c r="N33" s="9">
        <v>188.36</v>
      </c>
      <c r="O33" s="9">
        <v>25.11</v>
      </c>
      <c r="P33" s="16">
        <v>0</v>
      </c>
      <c r="Q33" s="9">
        <v>0</v>
      </c>
      <c r="R33" s="9">
        <v>258.55</v>
      </c>
      <c r="S33" s="9">
        <v>314.45</v>
      </c>
      <c r="T33" s="9">
        <v>433.4</v>
      </c>
      <c r="U33" s="9">
        <v>0</v>
      </c>
      <c r="V33" s="9">
        <v>8.85</v>
      </c>
      <c r="W33" s="9">
        <v>1.41</v>
      </c>
      <c r="X33" s="9">
        <f>SUM(Y33:AC33)</f>
        <v>1421.8899999999999</v>
      </c>
      <c r="Y33" s="17">
        <v>1092.08</v>
      </c>
      <c r="Z33" s="9">
        <v>0</v>
      </c>
      <c r="AA33" s="9">
        <v>0</v>
      </c>
      <c r="AB33" s="9">
        <f>ROUND(Y33*0.302,2)</f>
        <v>329.81</v>
      </c>
      <c r="AC33" s="14">
        <v>0</v>
      </c>
      <c r="AD33" s="14">
        <f>42.14+21.4</f>
        <v>63.54</v>
      </c>
    </row>
    <row r="34" spans="1:30" ht="97.5" customHeight="1" x14ac:dyDescent="0.25">
      <c r="A34" s="49"/>
      <c r="B34" s="35" t="s">
        <v>22</v>
      </c>
      <c r="C34" s="30" t="s">
        <v>24</v>
      </c>
      <c r="D34" s="35" t="s">
        <v>21</v>
      </c>
      <c r="E34" s="8">
        <v>1</v>
      </c>
      <c r="F34" s="9">
        <f t="shared" si="0"/>
        <v>14793.06</v>
      </c>
      <c r="G34" s="9">
        <f t="shared" ref="G34" si="2">SUM(H34:L34)</f>
        <v>9927.7699999999986</v>
      </c>
      <c r="H34" s="9">
        <v>7084.84</v>
      </c>
      <c r="I34" s="9">
        <v>0</v>
      </c>
      <c r="J34" s="9">
        <v>0</v>
      </c>
      <c r="K34" s="9">
        <f t="shared" si="1"/>
        <v>2139.62</v>
      </c>
      <c r="L34" s="9">
        <v>703.31</v>
      </c>
      <c r="M34" s="9">
        <v>595.58000000000004</v>
      </c>
      <c r="N34" s="9">
        <v>359.87</v>
      </c>
      <c r="O34" s="9">
        <v>0</v>
      </c>
      <c r="P34" s="16">
        <v>0</v>
      </c>
      <c r="Q34" s="9">
        <v>0</v>
      </c>
      <c r="R34" s="9">
        <v>1325.83</v>
      </c>
      <c r="S34" s="9">
        <v>0</v>
      </c>
      <c r="T34" s="9">
        <v>0</v>
      </c>
      <c r="U34" s="9">
        <v>0</v>
      </c>
      <c r="V34" s="9">
        <v>23.78</v>
      </c>
      <c r="W34" s="9">
        <v>71.69</v>
      </c>
      <c r="X34" s="9">
        <f t="shared" ref="X34" si="3">SUM(Y34:AC34)</f>
        <v>2659.86</v>
      </c>
      <c r="Y34" s="17">
        <v>2042.9</v>
      </c>
      <c r="Z34" s="9">
        <v>0</v>
      </c>
      <c r="AA34" s="9">
        <v>0</v>
      </c>
      <c r="AB34" s="9">
        <f t="shared" ref="AB34" si="4">ROUND(Y34*0.302,2)</f>
        <v>616.96</v>
      </c>
      <c r="AC34" s="14">
        <v>0</v>
      </c>
      <c r="AD34" s="14">
        <v>188.55</v>
      </c>
    </row>
    <row r="35" spans="1:30" ht="23.25" x14ac:dyDescent="0.25">
      <c r="A35" s="48">
        <v>2024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99" customHeight="1" x14ac:dyDescent="0.25">
      <c r="A36" s="49" t="s">
        <v>72</v>
      </c>
      <c r="B36" s="35" t="s">
        <v>20</v>
      </c>
      <c r="C36" s="30" t="s">
        <v>23</v>
      </c>
      <c r="D36" s="35" t="s">
        <v>21</v>
      </c>
      <c r="E36" s="8">
        <v>1</v>
      </c>
      <c r="F36" s="9">
        <f t="shared" ref="F36:F37" si="5">SUM(G36,M36,Q36,R36,S36,T36,V36,W36,X36,AD36,P36,U36)</f>
        <v>7769.7992870069147</v>
      </c>
      <c r="G36" s="9">
        <f t="shared" ref="G36:G37" si="6">SUM(H36:L36)</f>
        <v>4338.5199999999995</v>
      </c>
      <c r="H36" s="9">
        <v>3274.6</v>
      </c>
      <c r="I36" s="9">
        <v>0</v>
      </c>
      <c r="J36" s="9">
        <v>0</v>
      </c>
      <c r="K36" s="9">
        <f t="shared" ref="K36:K37" si="7">ROUND(H36*0.302,2)</f>
        <v>988.93</v>
      </c>
      <c r="L36" s="9">
        <v>74.989999999999995</v>
      </c>
      <c r="M36" s="9">
        <v>781.98442381441691</v>
      </c>
      <c r="N36" s="9">
        <v>201.14139375546736</v>
      </c>
      <c r="O36" s="9">
        <v>26.819572585910503</v>
      </c>
      <c r="P36" s="16">
        <v>0</v>
      </c>
      <c r="Q36" s="9">
        <v>0</v>
      </c>
      <c r="R36" s="9">
        <v>276.10226115225305</v>
      </c>
      <c r="S36" s="9">
        <v>392.25920178410229</v>
      </c>
      <c r="T36" s="9">
        <v>426.75848283098031</v>
      </c>
      <c r="U36" s="9">
        <v>0</v>
      </c>
      <c r="V36" s="9">
        <v>9.5483295070257306</v>
      </c>
      <c r="W36" s="9">
        <v>1.5877878252633284</v>
      </c>
      <c r="X36" s="9">
        <f t="shared" ref="X36:X37" si="8">SUM(Y36:AC36)</f>
        <v>1493.98</v>
      </c>
      <c r="Y36" s="17">
        <v>1147.45</v>
      </c>
      <c r="Z36" s="9">
        <v>0</v>
      </c>
      <c r="AA36" s="9">
        <v>0</v>
      </c>
      <c r="AB36" s="9">
        <f t="shared" ref="AB36:AB37" si="9">ROUND(Y36*0.302,2)</f>
        <v>346.53</v>
      </c>
      <c r="AC36" s="14">
        <v>0</v>
      </c>
      <c r="AD36" s="14">
        <v>49.058800092873334</v>
      </c>
    </row>
    <row r="37" spans="1:30" ht="99" customHeight="1" x14ac:dyDescent="0.25">
      <c r="A37" s="49"/>
      <c r="B37" s="35" t="s">
        <v>22</v>
      </c>
      <c r="C37" s="30" t="s">
        <v>24</v>
      </c>
      <c r="D37" s="35" t="s">
        <v>21</v>
      </c>
      <c r="E37" s="8">
        <v>1</v>
      </c>
      <c r="F37" s="9">
        <f t="shared" si="5"/>
        <v>14823.308550384796</v>
      </c>
      <c r="G37" s="9">
        <f t="shared" si="6"/>
        <v>9736.9</v>
      </c>
      <c r="H37" s="9">
        <v>6910.92</v>
      </c>
      <c r="I37" s="9">
        <v>0</v>
      </c>
      <c r="J37" s="9">
        <v>0</v>
      </c>
      <c r="K37" s="9">
        <f t="shared" si="7"/>
        <v>2087.1</v>
      </c>
      <c r="L37" s="9">
        <v>738.88</v>
      </c>
      <c r="M37" s="9">
        <v>557.54035349960873</v>
      </c>
      <c r="N37" s="9">
        <v>301.43125741240613</v>
      </c>
      <c r="O37" s="9">
        <v>0</v>
      </c>
      <c r="P37" s="16">
        <v>0</v>
      </c>
      <c r="Q37" s="9">
        <v>0</v>
      </c>
      <c r="R37" s="9">
        <v>1401.7034126535555</v>
      </c>
      <c r="S37" s="9">
        <v>0</v>
      </c>
      <c r="T37" s="9">
        <v>0</v>
      </c>
      <c r="U37" s="9">
        <v>0</v>
      </c>
      <c r="V37" s="9">
        <v>25.177778372032776</v>
      </c>
      <c r="W37" s="9">
        <v>82.564966913693084</v>
      </c>
      <c r="X37" s="9">
        <f t="shared" si="8"/>
        <v>2794.69</v>
      </c>
      <c r="Y37" s="17">
        <v>2146.46</v>
      </c>
      <c r="Z37" s="9">
        <v>0</v>
      </c>
      <c r="AA37" s="9">
        <v>0</v>
      </c>
      <c r="AB37" s="9">
        <f t="shared" si="9"/>
        <v>648.23</v>
      </c>
      <c r="AC37" s="14">
        <v>0</v>
      </c>
      <c r="AD37" s="14">
        <v>224.7320389459048</v>
      </c>
    </row>
  </sheetData>
  <mergeCells count="84">
    <mergeCell ref="A18:AE18"/>
    <mergeCell ref="AD4:AD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  <mergeCell ref="AA6:AA8"/>
    <mergeCell ref="AB6:AB8"/>
    <mergeCell ref="AC6:AC8"/>
    <mergeCell ref="M7:M8"/>
    <mergeCell ref="T4:T8"/>
    <mergeCell ref="U4:U8"/>
    <mergeCell ref="V4:V8"/>
    <mergeCell ref="W4:W8"/>
    <mergeCell ref="P4:P8"/>
    <mergeCell ref="Q4:Q8"/>
    <mergeCell ref="R4:R8"/>
    <mergeCell ref="X4:AC4"/>
    <mergeCell ref="S4:S8"/>
    <mergeCell ref="N7:O7"/>
    <mergeCell ref="A1:AE1"/>
    <mergeCell ref="A2:A8"/>
    <mergeCell ref="B2:B8"/>
    <mergeCell ref="C2:D2"/>
    <mergeCell ref="F2:AD2"/>
    <mergeCell ref="AE2:AE8"/>
    <mergeCell ref="C3:C8"/>
    <mergeCell ref="D3:D8"/>
    <mergeCell ref="E3:E8"/>
    <mergeCell ref="F3:F8"/>
    <mergeCell ref="G3:AD3"/>
    <mergeCell ref="G4:L4"/>
    <mergeCell ref="M4:O6"/>
    <mergeCell ref="A10:AE10"/>
    <mergeCell ref="A24:A30"/>
    <mergeCell ref="B24:B30"/>
    <mergeCell ref="C24:E24"/>
    <mergeCell ref="F24:AD24"/>
    <mergeCell ref="W26:W30"/>
    <mergeCell ref="X26:AC26"/>
    <mergeCell ref="AD26:AD30"/>
    <mergeCell ref="G27:G30"/>
    <mergeCell ref="H27:L27"/>
    <mergeCell ref="X27:X30"/>
    <mergeCell ref="Y27:AC27"/>
    <mergeCell ref="H28:H30"/>
    <mergeCell ref="I28:I30"/>
    <mergeCell ref="J28:J30"/>
    <mergeCell ref="A14:AE14"/>
    <mergeCell ref="E25:E30"/>
    <mergeCell ref="F25:F30"/>
    <mergeCell ref="G25:AD25"/>
    <mergeCell ref="G26:L26"/>
    <mergeCell ref="M26:O28"/>
    <mergeCell ref="P26:P30"/>
    <mergeCell ref="Q26:Q30"/>
    <mergeCell ref="R26:R30"/>
    <mergeCell ref="S26:S30"/>
    <mergeCell ref="T26:T30"/>
    <mergeCell ref="U26:U30"/>
    <mergeCell ref="V26:V30"/>
    <mergeCell ref="A23:AD23"/>
    <mergeCell ref="A32:AD32"/>
    <mergeCell ref="A35:AD35"/>
    <mergeCell ref="A36:A37"/>
    <mergeCell ref="A33:A34"/>
    <mergeCell ref="AB28:AB30"/>
    <mergeCell ref="AC28:AC30"/>
    <mergeCell ref="M29:M30"/>
    <mergeCell ref="N29:O29"/>
    <mergeCell ref="K28:K30"/>
    <mergeCell ref="L28:L30"/>
    <mergeCell ref="Y28:Y30"/>
    <mergeCell ref="Z28:Z30"/>
    <mergeCell ref="AA28:AA30"/>
    <mergeCell ref="C25:C30"/>
    <mergeCell ref="D25:D30"/>
  </mergeCells>
  <pageMargins left="0.39370078740157483" right="0.39370078740157483" top="0.39370078740157483" bottom="0.39370078740157483" header="0" footer="0"/>
  <pageSetup paperSize="9" scale="2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7"/>
  <sheetViews>
    <sheetView topLeftCell="A19" zoomScale="40" zoomScaleNormal="40" workbookViewId="0">
      <selection activeCell="A24" sqref="A24:AD37"/>
    </sheetView>
  </sheetViews>
  <sheetFormatPr defaultRowHeight="15" x14ac:dyDescent="0.25"/>
  <cols>
    <col min="1" max="1" width="22.85546875" customWidth="1"/>
    <col min="2" max="2" width="37" customWidth="1"/>
    <col min="3" max="3" width="19.7109375" customWidth="1"/>
    <col min="4" max="4" width="13.5703125" customWidth="1"/>
    <col min="5" max="5" width="15.28515625" customWidth="1"/>
    <col min="6" max="6" width="16.28515625" customWidth="1"/>
    <col min="7" max="7" width="17.42578125" customWidth="1"/>
    <col min="8" max="31" width="16.5703125" customWidth="1"/>
  </cols>
  <sheetData>
    <row r="1" spans="1:31" ht="64.5" customHeight="1" x14ac:dyDescent="0.2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7.75" customHeight="1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22.5" customHeight="1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25.5" customHeight="1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39" customHeight="1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48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26.25" customHeight="1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86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33.75" customHeight="1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26.25" customHeight="1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104.25" customHeight="1" x14ac:dyDescent="0.25">
      <c r="A11" s="34" t="s">
        <v>60</v>
      </c>
      <c r="B11" s="32" t="s">
        <v>20</v>
      </c>
      <c r="C11" s="34" t="s">
        <v>23</v>
      </c>
      <c r="D11" s="32" t="s">
        <v>25</v>
      </c>
      <c r="E11" s="27">
        <v>1</v>
      </c>
      <c r="F11" s="11">
        <v>5387.1639999999989</v>
      </c>
      <c r="G11" s="11">
        <v>3334.93</v>
      </c>
      <c r="H11" s="11">
        <v>2561.39</v>
      </c>
      <c r="I11" s="11">
        <v>0</v>
      </c>
      <c r="J11" s="11">
        <v>0</v>
      </c>
      <c r="K11" s="11">
        <v>773.54</v>
      </c>
      <c r="L11" s="11">
        <v>0</v>
      </c>
      <c r="M11" s="38">
        <v>426.56400000000002</v>
      </c>
      <c r="N11" s="11">
        <v>412.16400000000004</v>
      </c>
      <c r="O11" s="11">
        <v>14.4</v>
      </c>
      <c r="P11" s="12">
        <v>0</v>
      </c>
      <c r="Q11" s="11">
        <v>155.81</v>
      </c>
      <c r="R11" s="11">
        <v>143.85</v>
      </c>
      <c r="S11" s="11">
        <v>332.73</v>
      </c>
      <c r="T11" s="11">
        <v>8.49</v>
      </c>
      <c r="U11" s="11">
        <v>0</v>
      </c>
      <c r="V11" s="11">
        <v>16.489999999999998</v>
      </c>
      <c r="W11" s="11">
        <v>65.44</v>
      </c>
      <c r="X11" s="11">
        <v>881.13</v>
      </c>
      <c r="Y11" s="13">
        <v>676.75</v>
      </c>
      <c r="Z11" s="11">
        <v>0</v>
      </c>
      <c r="AA11" s="11">
        <v>0</v>
      </c>
      <c r="AB11" s="11">
        <v>204.38</v>
      </c>
      <c r="AC11" s="10">
        <v>0</v>
      </c>
      <c r="AD11" s="10">
        <v>21.73</v>
      </c>
      <c r="AE11" s="10">
        <v>292.39999999999998</v>
      </c>
    </row>
    <row r="12" spans="1:31" ht="83.25" customHeight="1" x14ac:dyDescent="0.25">
      <c r="A12" s="34" t="s">
        <v>60</v>
      </c>
      <c r="B12" s="32" t="s">
        <v>22</v>
      </c>
      <c r="C12" s="34" t="s">
        <v>24</v>
      </c>
      <c r="D12" s="32" t="s">
        <v>25</v>
      </c>
      <c r="E12" s="27">
        <v>1</v>
      </c>
      <c r="F12" s="11">
        <v>14365.869000000001</v>
      </c>
      <c r="G12" s="11">
        <v>10698.78</v>
      </c>
      <c r="H12" s="11">
        <v>8217.19</v>
      </c>
      <c r="I12" s="11">
        <v>0</v>
      </c>
      <c r="J12" s="11">
        <v>0</v>
      </c>
      <c r="K12" s="11">
        <v>2481.59</v>
      </c>
      <c r="L12" s="11">
        <v>0</v>
      </c>
      <c r="M12" s="11">
        <v>457.18</v>
      </c>
      <c r="N12" s="11">
        <v>0</v>
      </c>
      <c r="O12" s="11">
        <v>0</v>
      </c>
      <c r="P12" s="12">
        <v>0</v>
      </c>
      <c r="Q12" s="11">
        <v>1806.319</v>
      </c>
      <c r="R12" s="11">
        <v>143.85</v>
      </c>
      <c r="S12" s="11">
        <v>274.95</v>
      </c>
      <c r="T12" s="11">
        <v>0</v>
      </c>
      <c r="U12" s="11">
        <v>0</v>
      </c>
      <c r="V12" s="11">
        <v>16.489999999999998</v>
      </c>
      <c r="W12" s="11">
        <v>65.44</v>
      </c>
      <c r="X12" s="11">
        <v>881.13</v>
      </c>
      <c r="Y12" s="13">
        <v>676.75</v>
      </c>
      <c r="Z12" s="11">
        <v>0</v>
      </c>
      <c r="AA12" s="11">
        <v>0</v>
      </c>
      <c r="AB12" s="11">
        <v>204.38</v>
      </c>
      <c r="AC12" s="10">
        <v>0</v>
      </c>
      <c r="AD12" s="10">
        <v>21.73</v>
      </c>
      <c r="AE12" s="10">
        <v>0</v>
      </c>
    </row>
    <row r="13" spans="1:31" ht="83.25" customHeight="1" x14ac:dyDescent="0.25">
      <c r="A13" s="34" t="s">
        <v>60</v>
      </c>
      <c r="B13" s="34" t="s">
        <v>51</v>
      </c>
      <c r="C13" s="34" t="s">
        <v>52</v>
      </c>
      <c r="D13" s="32" t="s">
        <v>25</v>
      </c>
      <c r="E13" s="27">
        <v>1</v>
      </c>
      <c r="F13" s="11">
        <v>96115.949000000008</v>
      </c>
      <c r="G13" s="11">
        <v>75095.78</v>
      </c>
      <c r="H13" s="11">
        <v>57677.25</v>
      </c>
      <c r="I13" s="11">
        <v>0</v>
      </c>
      <c r="J13" s="11">
        <v>0</v>
      </c>
      <c r="K13" s="11">
        <v>17418.53</v>
      </c>
      <c r="L13" s="11">
        <v>0</v>
      </c>
      <c r="M13" s="11">
        <v>397.62</v>
      </c>
      <c r="N13" s="11">
        <v>0</v>
      </c>
      <c r="O13" s="11">
        <v>0</v>
      </c>
      <c r="P13" s="11">
        <v>0</v>
      </c>
      <c r="Q13" s="11">
        <v>19219.379000000001</v>
      </c>
      <c r="R13" s="11">
        <v>143.85</v>
      </c>
      <c r="S13" s="11">
        <v>274.52999999999997</v>
      </c>
      <c r="T13" s="11">
        <v>0</v>
      </c>
      <c r="U13" s="11">
        <v>0</v>
      </c>
      <c r="V13" s="11">
        <v>16.489999999999998</v>
      </c>
      <c r="W13" s="11">
        <v>65.44</v>
      </c>
      <c r="X13" s="11">
        <v>881.13</v>
      </c>
      <c r="Y13" s="11">
        <v>676.75</v>
      </c>
      <c r="Z13" s="11">
        <v>0</v>
      </c>
      <c r="AA13" s="11">
        <v>0</v>
      </c>
      <c r="AB13" s="11">
        <v>204.38</v>
      </c>
      <c r="AC13" s="10">
        <v>0</v>
      </c>
      <c r="AD13" s="10">
        <v>21.73</v>
      </c>
      <c r="AE13" s="10">
        <v>0</v>
      </c>
    </row>
    <row r="14" spans="1:31" ht="30.75" customHeight="1" x14ac:dyDescent="0.25">
      <c r="A14" s="55">
        <v>2024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105" customHeight="1" x14ac:dyDescent="0.25">
      <c r="A15" s="34" t="s">
        <v>60</v>
      </c>
      <c r="B15" s="32" t="s">
        <v>20</v>
      </c>
      <c r="C15" s="34" t="s">
        <v>23</v>
      </c>
      <c r="D15" s="32" t="s">
        <v>25</v>
      </c>
      <c r="E15" s="27">
        <v>1</v>
      </c>
      <c r="F15" s="11">
        <v>5554.7729999999992</v>
      </c>
      <c r="G15" s="11">
        <v>3504.23</v>
      </c>
      <c r="H15" s="11">
        <v>2691.42</v>
      </c>
      <c r="I15" s="11">
        <v>0</v>
      </c>
      <c r="J15" s="11">
        <v>0</v>
      </c>
      <c r="K15" s="11">
        <v>812.81</v>
      </c>
      <c r="L15" s="11">
        <v>0</v>
      </c>
      <c r="M15" s="38">
        <v>416.47300000000001</v>
      </c>
      <c r="N15" s="11">
        <v>401.363</v>
      </c>
      <c r="O15" s="11">
        <v>15.11</v>
      </c>
      <c r="P15" s="12">
        <v>0</v>
      </c>
      <c r="Q15" s="11">
        <v>163.44999999999999</v>
      </c>
      <c r="R15" s="11">
        <v>149.93</v>
      </c>
      <c r="S15" s="11">
        <v>285.13</v>
      </c>
      <c r="T15" s="11">
        <v>8.9</v>
      </c>
      <c r="U15" s="11">
        <v>0</v>
      </c>
      <c r="V15" s="11">
        <v>17.57</v>
      </c>
      <c r="W15" s="11">
        <v>68.66</v>
      </c>
      <c r="X15" s="11">
        <v>918.07999999999993</v>
      </c>
      <c r="Y15" s="13">
        <v>705.13</v>
      </c>
      <c r="Z15" s="11">
        <v>0</v>
      </c>
      <c r="AA15" s="11">
        <v>0</v>
      </c>
      <c r="AB15" s="11">
        <v>212.95</v>
      </c>
      <c r="AC15" s="10">
        <v>0</v>
      </c>
      <c r="AD15" s="10">
        <v>22.35</v>
      </c>
      <c r="AE15" s="10">
        <v>294.2</v>
      </c>
    </row>
    <row r="16" spans="1:31" ht="105" customHeight="1" x14ac:dyDescent="0.25">
      <c r="A16" s="34" t="s">
        <v>60</v>
      </c>
      <c r="B16" s="32" t="s">
        <v>22</v>
      </c>
      <c r="C16" s="34" t="s">
        <v>24</v>
      </c>
      <c r="D16" s="32" t="s">
        <v>25</v>
      </c>
      <c r="E16" s="27">
        <v>1</v>
      </c>
      <c r="F16" s="11">
        <v>15123.990000000002</v>
      </c>
      <c r="G16" s="11">
        <v>11327.310000000001</v>
      </c>
      <c r="H16" s="11">
        <v>8699.93</v>
      </c>
      <c r="I16" s="11">
        <v>0</v>
      </c>
      <c r="J16" s="11">
        <v>0</v>
      </c>
      <c r="K16" s="11">
        <v>2627.38</v>
      </c>
      <c r="L16" s="11">
        <v>0</v>
      </c>
      <c r="M16" s="11">
        <v>485.35</v>
      </c>
      <c r="N16" s="11">
        <v>0</v>
      </c>
      <c r="O16" s="11">
        <v>0</v>
      </c>
      <c r="P16" s="12">
        <v>0</v>
      </c>
      <c r="Q16" s="11">
        <v>1847.5900000000001</v>
      </c>
      <c r="R16" s="11">
        <v>149.93</v>
      </c>
      <c r="S16" s="11">
        <v>287.14999999999998</v>
      </c>
      <c r="T16" s="11">
        <v>0</v>
      </c>
      <c r="U16" s="11">
        <v>0</v>
      </c>
      <c r="V16" s="11">
        <v>17.57</v>
      </c>
      <c r="W16" s="11">
        <v>68.66</v>
      </c>
      <c r="X16" s="11">
        <v>918.07999999999993</v>
      </c>
      <c r="Y16" s="13">
        <v>705.13</v>
      </c>
      <c r="Z16" s="11">
        <v>0</v>
      </c>
      <c r="AA16" s="11">
        <v>0</v>
      </c>
      <c r="AB16" s="11">
        <v>212.95</v>
      </c>
      <c r="AC16" s="10">
        <v>0</v>
      </c>
      <c r="AD16" s="10">
        <v>22.35</v>
      </c>
      <c r="AE16" s="10">
        <v>0</v>
      </c>
    </row>
    <row r="17" spans="1:31" ht="105" customHeight="1" x14ac:dyDescent="0.25">
      <c r="A17" s="34" t="s">
        <v>60</v>
      </c>
      <c r="B17" s="34" t="s">
        <v>51</v>
      </c>
      <c r="C17" s="34" t="s">
        <v>52</v>
      </c>
      <c r="D17" s="32" t="s">
        <v>25</v>
      </c>
      <c r="E17" s="27">
        <v>1</v>
      </c>
      <c r="F17" s="11">
        <v>101298.72000000002</v>
      </c>
      <c r="G17" s="11">
        <v>79510.97</v>
      </c>
      <c r="H17" s="11">
        <v>61068.33</v>
      </c>
      <c r="I17" s="11">
        <v>0</v>
      </c>
      <c r="J17" s="11">
        <v>0</v>
      </c>
      <c r="K17" s="11">
        <v>18442.64</v>
      </c>
      <c r="L17" s="11">
        <v>0</v>
      </c>
      <c r="M17" s="11">
        <v>421.52</v>
      </c>
      <c r="N17" s="11">
        <v>0</v>
      </c>
      <c r="O17" s="11">
        <v>0</v>
      </c>
      <c r="P17" s="11">
        <v>0</v>
      </c>
      <c r="Q17" s="11">
        <v>19901.62</v>
      </c>
      <c r="R17" s="11">
        <v>149.93</v>
      </c>
      <c r="S17" s="11">
        <v>288.02</v>
      </c>
      <c r="T17" s="11">
        <v>0</v>
      </c>
      <c r="U17" s="11">
        <v>0</v>
      </c>
      <c r="V17" s="11">
        <v>17.57</v>
      </c>
      <c r="W17" s="11">
        <v>68.66</v>
      </c>
      <c r="X17" s="11">
        <v>918.07999999999993</v>
      </c>
      <c r="Y17" s="11">
        <v>705.13</v>
      </c>
      <c r="Z17" s="11">
        <v>0</v>
      </c>
      <c r="AA17" s="11">
        <v>0</v>
      </c>
      <c r="AB17" s="11">
        <v>212.95</v>
      </c>
      <c r="AC17" s="10">
        <v>0</v>
      </c>
      <c r="AD17" s="10">
        <v>22.35</v>
      </c>
      <c r="AE17" s="10">
        <v>0</v>
      </c>
    </row>
    <row r="18" spans="1:31" ht="30" customHeight="1" x14ac:dyDescent="0.25">
      <c r="A18" s="55">
        <v>2025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05.75" customHeight="1" x14ac:dyDescent="0.25">
      <c r="A19" s="34" t="s">
        <v>60</v>
      </c>
      <c r="B19" s="32" t="s">
        <v>20</v>
      </c>
      <c r="C19" s="34" t="s">
        <v>23</v>
      </c>
      <c r="D19" s="32" t="s">
        <v>25</v>
      </c>
      <c r="E19" s="27">
        <v>1</v>
      </c>
      <c r="F19" s="11">
        <v>5759.5419999999995</v>
      </c>
      <c r="G19" s="11">
        <v>3480.02</v>
      </c>
      <c r="H19" s="11">
        <v>2672.83</v>
      </c>
      <c r="I19" s="11"/>
      <c r="J19" s="11"/>
      <c r="K19" s="11">
        <v>807.19</v>
      </c>
      <c r="L19" s="11">
        <v>0</v>
      </c>
      <c r="M19" s="38">
        <v>649.29</v>
      </c>
      <c r="N19" s="11">
        <v>483.44</v>
      </c>
      <c r="O19" s="11">
        <v>15.11</v>
      </c>
      <c r="P19" s="12">
        <v>0</v>
      </c>
      <c r="Q19" s="11">
        <v>163.44999999999999</v>
      </c>
      <c r="R19" s="11">
        <v>154.35</v>
      </c>
      <c r="S19" s="11">
        <v>285.13</v>
      </c>
      <c r="T19" s="11">
        <v>8.9</v>
      </c>
      <c r="U19" s="11">
        <v>0</v>
      </c>
      <c r="V19" s="11">
        <v>17.57</v>
      </c>
      <c r="W19" s="11">
        <v>68.66</v>
      </c>
      <c r="X19" s="11">
        <v>895.13</v>
      </c>
      <c r="Y19" s="13">
        <v>687.5</v>
      </c>
      <c r="Z19" s="11"/>
      <c r="AA19" s="11"/>
      <c r="AB19" s="11">
        <v>207.63</v>
      </c>
      <c r="AC19" s="10">
        <v>0</v>
      </c>
      <c r="AD19" s="10">
        <v>37.042000000000002</v>
      </c>
      <c r="AE19" s="11">
        <v>294.2</v>
      </c>
    </row>
    <row r="20" spans="1:31" ht="105.75" customHeight="1" x14ac:dyDescent="0.25">
      <c r="A20" s="34" t="s">
        <v>60</v>
      </c>
      <c r="B20" s="32" t="s">
        <v>22</v>
      </c>
      <c r="C20" s="34" t="s">
        <v>24</v>
      </c>
      <c r="D20" s="32" t="s">
        <v>25</v>
      </c>
      <c r="E20" s="27">
        <v>1</v>
      </c>
      <c r="F20" s="11">
        <v>15684.470999999998</v>
      </c>
      <c r="G20" s="11">
        <v>11247.939999999999</v>
      </c>
      <c r="H20" s="11">
        <v>8638.9699999999993</v>
      </c>
      <c r="I20" s="11"/>
      <c r="J20" s="11"/>
      <c r="K20" s="11">
        <v>2608.9699999999998</v>
      </c>
      <c r="L20" s="11">
        <v>0</v>
      </c>
      <c r="M20" s="11">
        <v>223.04</v>
      </c>
      <c r="N20" s="11">
        <v>0</v>
      </c>
      <c r="O20" s="11">
        <v>0</v>
      </c>
      <c r="P20" s="12">
        <v>0</v>
      </c>
      <c r="Q20" s="11">
        <v>2727.59</v>
      </c>
      <c r="R20" s="11">
        <v>154.35</v>
      </c>
      <c r="S20" s="11">
        <v>287.14999999999998</v>
      </c>
      <c r="T20" s="11">
        <v>0</v>
      </c>
      <c r="U20" s="11">
        <v>0</v>
      </c>
      <c r="V20" s="11">
        <v>17.57</v>
      </c>
      <c r="W20" s="11">
        <v>68.66</v>
      </c>
      <c r="X20" s="11">
        <v>895.13</v>
      </c>
      <c r="Y20" s="13">
        <v>687.5</v>
      </c>
      <c r="Z20" s="11"/>
      <c r="AA20" s="11"/>
      <c r="AB20" s="11">
        <v>207.63</v>
      </c>
      <c r="AC20" s="10">
        <v>0</v>
      </c>
      <c r="AD20" s="10">
        <v>63.040999999999997</v>
      </c>
      <c r="AE20" s="11"/>
    </row>
    <row r="21" spans="1:31" ht="105.75" customHeight="1" x14ac:dyDescent="0.25">
      <c r="A21" s="34" t="s">
        <v>60</v>
      </c>
      <c r="B21" s="34" t="s">
        <v>51</v>
      </c>
      <c r="C21" s="34" t="s">
        <v>52</v>
      </c>
      <c r="D21" s="32" t="s">
        <v>25</v>
      </c>
      <c r="E21" s="27">
        <v>1</v>
      </c>
      <c r="F21" s="11">
        <v>105055.37800000004</v>
      </c>
      <c r="G21" s="11">
        <v>78950.510000000009</v>
      </c>
      <c r="H21" s="11">
        <v>60637.87</v>
      </c>
      <c r="I21" s="11"/>
      <c r="J21" s="11"/>
      <c r="K21" s="11">
        <v>18312.64</v>
      </c>
      <c r="L21" s="11">
        <v>0</v>
      </c>
      <c r="M21" s="11">
        <v>412.14</v>
      </c>
      <c r="N21" s="11">
        <v>0</v>
      </c>
      <c r="O21" s="11">
        <v>0</v>
      </c>
      <c r="P21" s="11">
        <v>0</v>
      </c>
      <c r="Q21" s="11">
        <v>23980.77</v>
      </c>
      <c r="R21" s="11">
        <v>154.35</v>
      </c>
      <c r="S21" s="11">
        <v>288.02</v>
      </c>
      <c r="T21" s="11">
        <v>0</v>
      </c>
      <c r="U21" s="11">
        <v>0</v>
      </c>
      <c r="V21" s="11">
        <v>17.57</v>
      </c>
      <c r="W21" s="11">
        <v>68.66</v>
      </c>
      <c r="X21" s="11">
        <v>895.13</v>
      </c>
      <c r="Y21" s="11">
        <v>687.5</v>
      </c>
      <c r="Z21" s="11"/>
      <c r="AA21" s="11"/>
      <c r="AB21" s="11">
        <v>207.63</v>
      </c>
      <c r="AC21" s="10">
        <v>0</v>
      </c>
      <c r="AD21" s="10">
        <v>288.22800000000001</v>
      </c>
      <c r="AE21" s="11"/>
    </row>
    <row r="22" spans="1:31" ht="34.5" customHeight="1" x14ac:dyDescent="0.25"/>
    <row r="23" spans="1:31" ht="81" customHeight="1" x14ac:dyDescent="0.25">
      <c r="A23" s="47" t="s">
        <v>67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1" ht="15.75" customHeight="1" x14ac:dyDescent="0.25">
      <c r="A24" s="53" t="s">
        <v>0</v>
      </c>
      <c r="B24" s="50" t="s">
        <v>26</v>
      </c>
      <c r="C24" s="53" t="s">
        <v>1</v>
      </c>
      <c r="D24" s="53"/>
      <c r="E24" s="53"/>
      <c r="F24" s="50" t="s">
        <v>27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1" ht="15.75" x14ac:dyDescent="0.25">
      <c r="A25" s="53"/>
      <c r="B25" s="50"/>
      <c r="C25" s="52" t="s">
        <v>2</v>
      </c>
      <c r="D25" s="52" t="s">
        <v>3</v>
      </c>
      <c r="E25" s="53" t="s">
        <v>4</v>
      </c>
      <c r="F25" s="51" t="s">
        <v>46</v>
      </c>
      <c r="G25" s="54" t="s">
        <v>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1" ht="15.75" x14ac:dyDescent="0.25">
      <c r="A26" s="53"/>
      <c r="B26" s="50"/>
      <c r="C26" s="52"/>
      <c r="D26" s="52"/>
      <c r="E26" s="53"/>
      <c r="F26" s="51"/>
      <c r="G26" s="50" t="s">
        <v>6</v>
      </c>
      <c r="H26" s="50"/>
      <c r="I26" s="50"/>
      <c r="J26" s="50"/>
      <c r="K26" s="50"/>
      <c r="L26" s="50"/>
      <c r="M26" s="50" t="s">
        <v>47</v>
      </c>
      <c r="N26" s="50"/>
      <c r="O26" s="50"/>
      <c r="P26" s="50" t="s">
        <v>30</v>
      </c>
      <c r="Q26" s="50" t="s">
        <v>7</v>
      </c>
      <c r="R26" s="50" t="s">
        <v>31</v>
      </c>
      <c r="S26" s="50" t="s">
        <v>8</v>
      </c>
      <c r="T26" s="50" t="s">
        <v>9</v>
      </c>
      <c r="U26" s="50" t="s">
        <v>48</v>
      </c>
      <c r="V26" s="50" t="s">
        <v>10</v>
      </c>
      <c r="W26" s="50" t="s">
        <v>11</v>
      </c>
      <c r="X26" s="50" t="s">
        <v>80</v>
      </c>
      <c r="Y26" s="50"/>
      <c r="Z26" s="50"/>
      <c r="AA26" s="50"/>
      <c r="AB26" s="50"/>
      <c r="AC26" s="50"/>
      <c r="AD26" s="50" t="s">
        <v>12</v>
      </c>
    </row>
    <row r="27" spans="1:31" ht="15.75" x14ac:dyDescent="0.25">
      <c r="A27" s="53"/>
      <c r="B27" s="50"/>
      <c r="C27" s="52"/>
      <c r="D27" s="52"/>
      <c r="E27" s="53"/>
      <c r="F27" s="51"/>
      <c r="G27" s="51" t="s">
        <v>13</v>
      </c>
      <c r="H27" s="50" t="s">
        <v>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 t="s">
        <v>49</v>
      </c>
      <c r="Y27" s="50" t="s">
        <v>5</v>
      </c>
      <c r="Z27" s="50"/>
      <c r="AA27" s="50"/>
      <c r="AB27" s="50"/>
      <c r="AC27" s="50"/>
      <c r="AD27" s="50"/>
    </row>
    <row r="28" spans="1:31" ht="84" customHeight="1" x14ac:dyDescent="0.25">
      <c r="A28" s="53"/>
      <c r="B28" s="50"/>
      <c r="C28" s="52"/>
      <c r="D28" s="52"/>
      <c r="E28" s="53"/>
      <c r="F28" s="51"/>
      <c r="G28" s="51"/>
      <c r="H28" s="50" t="s">
        <v>15</v>
      </c>
      <c r="I28" s="50" t="s">
        <v>16</v>
      </c>
      <c r="J28" s="50" t="s">
        <v>17</v>
      </c>
      <c r="K28" s="50" t="s">
        <v>18</v>
      </c>
      <c r="L28" s="50" t="s">
        <v>19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50" t="s">
        <v>15</v>
      </c>
      <c r="Z28" s="50" t="s">
        <v>16</v>
      </c>
      <c r="AA28" s="50" t="s">
        <v>17</v>
      </c>
      <c r="AB28" s="50" t="s">
        <v>18</v>
      </c>
      <c r="AC28" s="50" t="s">
        <v>19</v>
      </c>
      <c r="AD28" s="50"/>
    </row>
    <row r="29" spans="1:31" ht="15.75" x14ac:dyDescent="0.25">
      <c r="A29" s="53"/>
      <c r="B29" s="50"/>
      <c r="C29" s="52"/>
      <c r="D29" s="52"/>
      <c r="E29" s="53"/>
      <c r="F29" s="51"/>
      <c r="G29" s="51"/>
      <c r="H29" s="50"/>
      <c r="I29" s="50"/>
      <c r="J29" s="50"/>
      <c r="K29" s="50"/>
      <c r="L29" s="50"/>
      <c r="M29" s="51" t="s">
        <v>14</v>
      </c>
      <c r="N29" s="50" t="s">
        <v>33</v>
      </c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50"/>
      <c r="Z29" s="50"/>
      <c r="AA29" s="50"/>
      <c r="AB29" s="50"/>
      <c r="AC29" s="50"/>
      <c r="AD29" s="50"/>
    </row>
    <row r="30" spans="1:31" ht="189" customHeight="1" x14ac:dyDescent="0.25">
      <c r="A30" s="53"/>
      <c r="B30" s="50"/>
      <c r="C30" s="52"/>
      <c r="D30" s="52"/>
      <c r="E30" s="53"/>
      <c r="F30" s="51"/>
      <c r="G30" s="51"/>
      <c r="H30" s="50"/>
      <c r="I30" s="50"/>
      <c r="J30" s="50"/>
      <c r="K30" s="50"/>
      <c r="L30" s="50"/>
      <c r="M30" s="51"/>
      <c r="N30" s="31" t="s">
        <v>34</v>
      </c>
      <c r="O30" s="31" t="s">
        <v>35</v>
      </c>
      <c r="P30" s="50"/>
      <c r="Q30" s="50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</row>
    <row r="31" spans="1:31" ht="15.75" x14ac:dyDescent="0.25">
      <c r="A31" s="32">
        <v>1</v>
      </c>
      <c r="B31" s="32">
        <v>2</v>
      </c>
      <c r="C31" s="33">
        <v>3</v>
      </c>
      <c r="D31" s="32">
        <v>4</v>
      </c>
      <c r="E31" s="33">
        <v>5</v>
      </c>
      <c r="F31" s="32">
        <v>6</v>
      </c>
      <c r="G31" s="33">
        <v>7</v>
      </c>
      <c r="H31" s="32">
        <v>8</v>
      </c>
      <c r="I31" s="33">
        <v>9</v>
      </c>
      <c r="J31" s="32">
        <v>10</v>
      </c>
      <c r="K31" s="33">
        <v>11</v>
      </c>
      <c r="L31" s="32">
        <v>12</v>
      </c>
      <c r="M31" s="33">
        <v>13</v>
      </c>
      <c r="N31" s="32">
        <v>14</v>
      </c>
      <c r="O31" s="33">
        <v>15</v>
      </c>
      <c r="P31" s="32">
        <v>16</v>
      </c>
      <c r="Q31" s="33">
        <v>17</v>
      </c>
      <c r="R31" s="32">
        <v>18</v>
      </c>
      <c r="S31" s="33">
        <v>19</v>
      </c>
      <c r="T31" s="32">
        <v>20</v>
      </c>
      <c r="U31" s="33">
        <v>21</v>
      </c>
      <c r="V31" s="32">
        <v>22</v>
      </c>
      <c r="W31" s="33">
        <v>23</v>
      </c>
      <c r="X31" s="32">
        <v>24</v>
      </c>
      <c r="Y31" s="33">
        <v>25</v>
      </c>
      <c r="Z31" s="32">
        <v>26</v>
      </c>
      <c r="AA31" s="33">
        <v>27</v>
      </c>
      <c r="AB31" s="32">
        <v>28</v>
      </c>
      <c r="AC31" s="33">
        <v>29</v>
      </c>
      <c r="AD31" s="32">
        <v>30</v>
      </c>
    </row>
    <row r="32" spans="1:31" ht="23.25" x14ac:dyDescent="0.25">
      <c r="A32" s="48">
        <v>2023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ht="78.75" x14ac:dyDescent="0.25">
      <c r="A33" s="49" t="s">
        <v>73</v>
      </c>
      <c r="B33" s="30" t="s">
        <v>20</v>
      </c>
      <c r="C33" s="30" t="s">
        <v>23</v>
      </c>
      <c r="D33" s="32" t="s">
        <v>25</v>
      </c>
      <c r="E33" s="8">
        <v>1</v>
      </c>
      <c r="F33" s="9">
        <f t="shared" ref="F33:F34" si="0">SUM(G33,M33,Q33,R33,S33,T33,V33,W33,X33,AD33,P33,U33)</f>
        <v>4026.77</v>
      </c>
      <c r="G33" s="9">
        <f t="shared" ref="G33:G34" si="1">SUM(H33:L33)</f>
        <v>2315.42</v>
      </c>
      <c r="H33" s="9">
        <f>1778.66-0.3</f>
        <v>1778.3600000000001</v>
      </c>
      <c r="I33" s="14">
        <v>0</v>
      </c>
      <c r="J33" s="14">
        <v>0</v>
      </c>
      <c r="K33" s="9">
        <f t="shared" ref="K33:K34" si="2">ROUND(H33*0.302,2)</f>
        <v>537.05999999999995</v>
      </c>
      <c r="L33" s="14">
        <v>0</v>
      </c>
      <c r="M33" s="14">
        <v>418.61</v>
      </c>
      <c r="N33" s="14">
        <v>344.69</v>
      </c>
      <c r="O33" s="14">
        <v>10.77</v>
      </c>
      <c r="P33" s="16">
        <v>0</v>
      </c>
      <c r="Q33" s="14">
        <v>116.53</v>
      </c>
      <c r="R33" s="14">
        <v>196.25</v>
      </c>
      <c r="S33" s="14">
        <v>248.12</v>
      </c>
      <c r="T33" s="14">
        <v>6.35</v>
      </c>
      <c r="U33" s="9">
        <v>0</v>
      </c>
      <c r="V33" s="14">
        <v>18.62</v>
      </c>
      <c r="W33" s="14">
        <v>48.8</v>
      </c>
      <c r="X33" s="9">
        <f t="shared" ref="X33:X34" si="3">SUM(Y33:AC33)</f>
        <v>613.39</v>
      </c>
      <c r="Y33" s="17">
        <v>471.11</v>
      </c>
      <c r="Z33" s="17">
        <v>0</v>
      </c>
      <c r="AA33" s="17">
        <v>0</v>
      </c>
      <c r="AB33" s="9">
        <f t="shared" ref="AB33:AB34" si="4">ROUND(Y33*0.302,2)</f>
        <v>142.28</v>
      </c>
      <c r="AC33" s="14">
        <v>0</v>
      </c>
      <c r="AD33" s="14">
        <f>32.35+12.33</f>
        <v>44.68</v>
      </c>
    </row>
    <row r="34" spans="1:30" ht="63" x14ac:dyDescent="0.25">
      <c r="A34" s="49"/>
      <c r="B34" s="30" t="s">
        <v>22</v>
      </c>
      <c r="C34" s="30" t="s">
        <v>24</v>
      </c>
      <c r="D34" s="32" t="s">
        <v>25</v>
      </c>
      <c r="E34" s="8">
        <v>1</v>
      </c>
      <c r="F34" s="9">
        <f t="shared" si="0"/>
        <v>7817.6399999999994</v>
      </c>
      <c r="G34" s="9">
        <f t="shared" si="1"/>
        <v>5225.2299999999996</v>
      </c>
      <c r="H34" s="9">
        <v>4013.23</v>
      </c>
      <c r="I34" s="14">
        <v>0</v>
      </c>
      <c r="J34" s="14">
        <v>0</v>
      </c>
      <c r="K34" s="9">
        <f t="shared" si="2"/>
        <v>1212</v>
      </c>
      <c r="L34" s="14">
        <v>0</v>
      </c>
      <c r="M34" s="14">
        <v>127.73</v>
      </c>
      <c r="N34" s="14">
        <v>0</v>
      </c>
      <c r="O34" s="14">
        <v>0</v>
      </c>
      <c r="P34" s="16">
        <v>0</v>
      </c>
      <c r="Q34" s="14">
        <v>1350.24</v>
      </c>
      <c r="R34" s="14">
        <v>196.25</v>
      </c>
      <c r="S34" s="14">
        <v>205.03</v>
      </c>
      <c r="T34" s="14">
        <v>0</v>
      </c>
      <c r="U34" s="9">
        <v>0</v>
      </c>
      <c r="V34" s="14">
        <v>18.62</v>
      </c>
      <c r="W34" s="14">
        <v>48.8</v>
      </c>
      <c r="X34" s="9">
        <f t="shared" si="3"/>
        <v>613.39</v>
      </c>
      <c r="Y34" s="17">
        <v>471.11</v>
      </c>
      <c r="Z34" s="17">
        <v>0</v>
      </c>
      <c r="AA34" s="17">
        <v>0</v>
      </c>
      <c r="AB34" s="9">
        <f t="shared" si="4"/>
        <v>142.28</v>
      </c>
      <c r="AC34" s="14">
        <v>0</v>
      </c>
      <c r="AD34" s="14">
        <v>32.35</v>
      </c>
    </row>
    <row r="35" spans="1:30" ht="23.25" x14ac:dyDescent="0.25">
      <c r="A35" s="48">
        <v>2024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78.75" x14ac:dyDescent="0.25">
      <c r="A36" s="49" t="s">
        <v>73</v>
      </c>
      <c r="B36" s="30" t="s">
        <v>20</v>
      </c>
      <c r="C36" s="30" t="s">
        <v>23</v>
      </c>
      <c r="D36" s="32" t="s">
        <v>25</v>
      </c>
      <c r="E36" s="8">
        <v>1</v>
      </c>
      <c r="F36" s="9">
        <f t="shared" ref="F36:F37" si="5">SUM(G36,M36,Q36,R36,S36,T36,V36,W36,X36,AD36,P36,U36)</f>
        <v>4187.639927992449</v>
      </c>
      <c r="G36" s="9">
        <f t="shared" ref="G36:G37" si="6">SUM(H36:L36)</f>
        <v>2455.3000000000002</v>
      </c>
      <c r="H36" s="9">
        <v>1885.79</v>
      </c>
      <c r="I36" s="14">
        <v>0</v>
      </c>
      <c r="J36" s="14">
        <v>0</v>
      </c>
      <c r="K36" s="9">
        <f t="shared" ref="K36:K37" si="7">ROUND(H36*0.302,2)</f>
        <v>569.51</v>
      </c>
      <c r="L36" s="14">
        <v>0</v>
      </c>
      <c r="M36" s="14">
        <v>442.3987329737102</v>
      </c>
      <c r="N36" s="14">
        <v>364.28389248184362</v>
      </c>
      <c r="O36" s="14">
        <v>11.384546719915292</v>
      </c>
      <c r="P36" s="16">
        <v>0</v>
      </c>
      <c r="Q36" s="14">
        <v>123.15616859627531</v>
      </c>
      <c r="R36" s="14">
        <v>207.40613483473763</v>
      </c>
      <c r="S36" s="14">
        <v>214.18933724470614</v>
      </c>
      <c r="T36" s="14">
        <v>6.7075934659083467</v>
      </c>
      <c r="U36" s="9">
        <v>0</v>
      </c>
      <c r="V36" s="14">
        <v>19.679928011086968</v>
      </c>
      <c r="W36" s="14">
        <v>51.57610112675097</v>
      </c>
      <c r="X36" s="9">
        <f t="shared" ref="X36:X37" si="8">SUM(Y36:AC36)</f>
        <v>644.48</v>
      </c>
      <c r="Y36" s="21">
        <v>494.99</v>
      </c>
      <c r="Z36" s="17">
        <v>0</v>
      </c>
      <c r="AA36" s="17">
        <v>0</v>
      </c>
      <c r="AB36" s="9">
        <f t="shared" ref="AB36:AB37" si="9">ROUND(Y36*0.302,2)</f>
        <v>149.49</v>
      </c>
      <c r="AC36" s="14">
        <v>0</v>
      </c>
      <c r="AD36" s="22">
        <v>22.745931739273992</v>
      </c>
    </row>
    <row r="37" spans="1:30" ht="63" x14ac:dyDescent="0.25">
      <c r="A37" s="49"/>
      <c r="B37" s="30" t="s">
        <v>22</v>
      </c>
      <c r="C37" s="30" t="s">
        <v>24</v>
      </c>
      <c r="D37" s="32" t="s">
        <v>25</v>
      </c>
      <c r="E37" s="8">
        <v>1</v>
      </c>
      <c r="F37" s="9">
        <f t="shared" si="5"/>
        <v>8245.4736886308474</v>
      </c>
      <c r="G37" s="9">
        <f t="shared" si="6"/>
        <v>5510.0399999999991</v>
      </c>
      <c r="H37" s="9">
        <v>4231.9799999999996</v>
      </c>
      <c r="I37" s="14">
        <v>0</v>
      </c>
      <c r="J37" s="14">
        <v>0</v>
      </c>
      <c r="K37" s="9">
        <f t="shared" si="7"/>
        <v>1278.06</v>
      </c>
      <c r="L37" s="14">
        <v>0</v>
      </c>
      <c r="M37" s="14">
        <v>134.99436898055154</v>
      </c>
      <c r="N37" s="14">
        <v>0</v>
      </c>
      <c r="O37" s="14">
        <v>0</v>
      </c>
      <c r="P37" s="16">
        <v>0</v>
      </c>
      <c r="Q37" s="14">
        <v>1426.989203802817</v>
      </c>
      <c r="R37" s="14">
        <v>207.40613483473763</v>
      </c>
      <c r="S37" s="14">
        <v>215.7123174036322</v>
      </c>
      <c r="T37" s="14">
        <v>0</v>
      </c>
      <c r="U37" s="9">
        <v>0</v>
      </c>
      <c r="V37" s="14">
        <v>19.679928011086968</v>
      </c>
      <c r="W37" s="14">
        <v>51.57610112675097</v>
      </c>
      <c r="X37" s="9">
        <f t="shared" si="8"/>
        <v>644.48</v>
      </c>
      <c r="Y37" s="21">
        <v>494.99</v>
      </c>
      <c r="Z37" s="17">
        <v>0</v>
      </c>
      <c r="AA37" s="17">
        <v>0</v>
      </c>
      <c r="AB37" s="9">
        <f t="shared" si="9"/>
        <v>149.49</v>
      </c>
      <c r="AC37" s="14">
        <v>0</v>
      </c>
      <c r="AD37" s="22">
        <v>34.595634471271147</v>
      </c>
    </row>
  </sheetData>
  <mergeCells count="84">
    <mergeCell ref="A18:AE18"/>
    <mergeCell ref="AD4:AD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  <mergeCell ref="AA6:AA8"/>
    <mergeCell ref="AB6:AB8"/>
    <mergeCell ref="AC6:AC8"/>
    <mergeCell ref="M7:M8"/>
    <mergeCell ref="T4:T8"/>
    <mergeCell ref="U4:U8"/>
    <mergeCell ref="V4:V8"/>
    <mergeCell ref="W4:W8"/>
    <mergeCell ref="P4:P8"/>
    <mergeCell ref="Q4:Q8"/>
    <mergeCell ref="R4:R8"/>
    <mergeCell ref="X4:AC4"/>
    <mergeCell ref="S4:S8"/>
    <mergeCell ref="N7:O7"/>
    <mergeCell ref="A1:AE1"/>
    <mergeCell ref="A2:A8"/>
    <mergeCell ref="B2:B8"/>
    <mergeCell ref="C2:D2"/>
    <mergeCell ref="F2:AD2"/>
    <mergeCell ref="AE2:AE8"/>
    <mergeCell ref="C3:C8"/>
    <mergeCell ref="D3:D8"/>
    <mergeCell ref="E3:E8"/>
    <mergeCell ref="F3:F8"/>
    <mergeCell ref="G3:AD3"/>
    <mergeCell ref="G4:L4"/>
    <mergeCell ref="M4:O6"/>
    <mergeCell ref="A10:AE10"/>
    <mergeCell ref="A24:A30"/>
    <mergeCell ref="B24:B30"/>
    <mergeCell ref="C24:E24"/>
    <mergeCell ref="F24:AD24"/>
    <mergeCell ref="W26:W30"/>
    <mergeCell ref="X26:AC26"/>
    <mergeCell ref="AD26:AD30"/>
    <mergeCell ref="G27:G30"/>
    <mergeCell ref="H27:L27"/>
    <mergeCell ref="X27:X30"/>
    <mergeCell ref="Y27:AC27"/>
    <mergeCell ref="H28:H30"/>
    <mergeCell ref="I28:I30"/>
    <mergeCell ref="J28:J30"/>
    <mergeCell ref="A14:AE14"/>
    <mergeCell ref="E25:E30"/>
    <mergeCell ref="F25:F30"/>
    <mergeCell ref="G25:AD25"/>
    <mergeCell ref="G26:L26"/>
    <mergeCell ref="M26:O28"/>
    <mergeCell ref="P26:P30"/>
    <mergeCell ref="Q26:Q30"/>
    <mergeCell ref="R26:R30"/>
    <mergeCell ref="S26:S30"/>
    <mergeCell ref="T26:T30"/>
    <mergeCell ref="U26:U30"/>
    <mergeCell ref="V26:V30"/>
    <mergeCell ref="A23:AD23"/>
    <mergeCell ref="A32:AD32"/>
    <mergeCell ref="A35:AD35"/>
    <mergeCell ref="A36:A37"/>
    <mergeCell ref="A33:A34"/>
    <mergeCell ref="AB28:AB30"/>
    <mergeCell ref="AC28:AC30"/>
    <mergeCell ref="M29:M30"/>
    <mergeCell ref="N29:O29"/>
    <mergeCell ref="K28:K30"/>
    <mergeCell ref="L28:L30"/>
    <mergeCell ref="Y28:Y30"/>
    <mergeCell ref="Z28:Z30"/>
    <mergeCell ref="AA28:AA30"/>
    <mergeCell ref="C25:C30"/>
    <mergeCell ref="D25:D30"/>
  </mergeCells>
  <pageMargins left="0.39370078740157483" right="0.39370078740157483" top="0.39370078740157483" bottom="0.39370078740157483" header="0" footer="0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52"/>
  <sheetViews>
    <sheetView topLeftCell="A31" zoomScale="40" zoomScaleNormal="40" workbookViewId="0">
      <selection activeCell="W49" sqref="W49"/>
    </sheetView>
  </sheetViews>
  <sheetFormatPr defaultRowHeight="15" x14ac:dyDescent="0.25"/>
  <cols>
    <col min="1" max="1" width="38.5703125" customWidth="1"/>
    <col min="2" max="2" width="34.7109375" customWidth="1"/>
    <col min="3" max="3" width="17.140625" customWidth="1"/>
    <col min="4" max="4" width="12" customWidth="1"/>
    <col min="5" max="5" width="10.140625" customWidth="1"/>
    <col min="6" max="6" width="16.42578125" customWidth="1"/>
    <col min="7" max="7" width="17.42578125" customWidth="1"/>
    <col min="8" max="8" width="20.28515625" customWidth="1"/>
    <col min="9" max="9" width="15.7109375" customWidth="1"/>
    <col min="10" max="10" width="14.140625" customWidth="1"/>
    <col min="11" max="11" width="16.85546875" customWidth="1"/>
    <col min="12" max="12" width="12.5703125" customWidth="1"/>
    <col min="13" max="13" width="15.28515625" customWidth="1"/>
    <col min="14" max="14" width="22.28515625" customWidth="1"/>
    <col min="15" max="15" width="18.5703125" customWidth="1"/>
    <col min="16" max="16" width="23.140625" customWidth="1"/>
    <col min="17" max="17" width="14.5703125" customWidth="1"/>
    <col min="18" max="18" width="15" customWidth="1"/>
    <col min="19" max="19" width="15.85546875" customWidth="1"/>
    <col min="20" max="20" width="17.42578125" customWidth="1"/>
    <col min="21" max="21" width="21" customWidth="1"/>
    <col min="22" max="22" width="18.5703125" customWidth="1"/>
    <col min="23" max="23" width="18.140625" customWidth="1"/>
    <col min="24" max="24" width="16" customWidth="1"/>
    <col min="25" max="25" width="18.140625" customWidth="1"/>
    <col min="26" max="26" width="14.42578125" customWidth="1"/>
    <col min="27" max="27" width="17.5703125" customWidth="1"/>
    <col min="28" max="28" width="12.140625" customWidth="1"/>
    <col min="29" max="29" width="21" customWidth="1"/>
    <col min="30" max="30" width="12.85546875" customWidth="1"/>
    <col min="31" max="31" width="19.7109375" customWidth="1"/>
  </cols>
  <sheetData>
    <row r="1" spans="1:31" ht="64.5" customHeight="1" x14ac:dyDescent="0.2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7.75" customHeight="1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22.5" customHeight="1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25.5" customHeight="1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39" customHeight="1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33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26.25" customHeight="1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29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33.75" customHeight="1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21" customHeight="1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104.25" customHeight="1" x14ac:dyDescent="0.25">
      <c r="A11" s="34" t="s">
        <v>62</v>
      </c>
      <c r="B11" s="32" t="s">
        <v>36</v>
      </c>
      <c r="C11" s="34" t="s">
        <v>23</v>
      </c>
      <c r="D11" s="32" t="s">
        <v>25</v>
      </c>
      <c r="E11" s="27">
        <v>1</v>
      </c>
      <c r="F11" s="11">
        <v>2357.4720000000002</v>
      </c>
      <c r="G11" s="11">
        <v>1942.75</v>
      </c>
      <c r="H11" s="11">
        <v>1492.13</v>
      </c>
      <c r="I11" s="11">
        <v>0</v>
      </c>
      <c r="J11" s="11">
        <v>0</v>
      </c>
      <c r="K11" s="11">
        <v>450.62</v>
      </c>
      <c r="L11" s="11">
        <v>0</v>
      </c>
      <c r="M11" s="38">
        <v>64.680000000000007</v>
      </c>
      <c r="N11" s="11">
        <v>0</v>
      </c>
      <c r="O11" s="11">
        <v>22.31</v>
      </c>
      <c r="P11" s="12">
        <v>0</v>
      </c>
      <c r="Q11" s="11">
        <v>28.87</v>
      </c>
      <c r="R11" s="11">
        <v>30</v>
      </c>
      <c r="S11" s="11">
        <v>85.029999999999987</v>
      </c>
      <c r="T11" s="11">
        <v>1</v>
      </c>
      <c r="U11" s="11">
        <v>0</v>
      </c>
      <c r="V11" s="11">
        <v>3.18</v>
      </c>
      <c r="W11" s="11">
        <v>0.37</v>
      </c>
      <c r="X11" s="11">
        <v>129.63</v>
      </c>
      <c r="Y11" s="13">
        <v>99.56</v>
      </c>
      <c r="Z11" s="11">
        <v>0</v>
      </c>
      <c r="AA11" s="11">
        <v>0</v>
      </c>
      <c r="AB11" s="11">
        <v>30.07</v>
      </c>
      <c r="AC11" s="10">
        <v>0</v>
      </c>
      <c r="AD11" s="10">
        <v>71.962000000000003</v>
      </c>
      <c r="AE11" s="10">
        <v>517.9</v>
      </c>
    </row>
    <row r="12" spans="1:31" ht="83.25" customHeight="1" x14ac:dyDescent="0.25">
      <c r="A12" s="34" t="s">
        <v>62</v>
      </c>
      <c r="B12" s="32" t="s">
        <v>37</v>
      </c>
      <c r="C12" s="34" t="s">
        <v>24</v>
      </c>
      <c r="D12" s="32" t="s">
        <v>25</v>
      </c>
      <c r="E12" s="27">
        <v>1</v>
      </c>
      <c r="F12" s="11">
        <v>4294.6490000000003</v>
      </c>
      <c r="G12" s="11">
        <v>3629.2599999999998</v>
      </c>
      <c r="H12" s="11">
        <v>2787.45</v>
      </c>
      <c r="I12" s="11">
        <v>0</v>
      </c>
      <c r="J12" s="11">
        <v>0</v>
      </c>
      <c r="K12" s="11">
        <v>841.81</v>
      </c>
      <c r="L12" s="11">
        <v>0</v>
      </c>
      <c r="M12" s="11">
        <v>165.78899999999999</v>
      </c>
      <c r="N12" s="11">
        <v>0</v>
      </c>
      <c r="O12" s="11">
        <v>56.26</v>
      </c>
      <c r="P12" s="12">
        <v>0</v>
      </c>
      <c r="Q12" s="11">
        <v>2.83</v>
      </c>
      <c r="R12" s="11">
        <v>74.87</v>
      </c>
      <c r="S12" s="11">
        <v>20.37</v>
      </c>
      <c r="T12" s="11">
        <v>2.39</v>
      </c>
      <c r="U12" s="11">
        <v>0</v>
      </c>
      <c r="V12" s="11">
        <v>6.59</v>
      </c>
      <c r="W12" s="11">
        <v>0.76</v>
      </c>
      <c r="X12" s="11">
        <v>109</v>
      </c>
      <c r="Y12" s="13">
        <v>83.72</v>
      </c>
      <c r="Z12" s="11">
        <v>0</v>
      </c>
      <c r="AA12" s="11">
        <v>0</v>
      </c>
      <c r="AB12" s="11">
        <v>25.28</v>
      </c>
      <c r="AC12" s="10">
        <v>0</v>
      </c>
      <c r="AD12" s="10">
        <v>282.79000000000002</v>
      </c>
      <c r="AE12" s="10">
        <v>0</v>
      </c>
    </row>
    <row r="13" spans="1:31" ht="83.25" customHeight="1" x14ac:dyDescent="0.25">
      <c r="A13" s="34" t="s">
        <v>62</v>
      </c>
      <c r="B13" s="34" t="s">
        <v>51</v>
      </c>
      <c r="C13" s="34" t="s">
        <v>52</v>
      </c>
      <c r="D13" s="32" t="s">
        <v>25</v>
      </c>
      <c r="E13" s="27">
        <v>1</v>
      </c>
      <c r="F13" s="11">
        <v>88183.31</v>
      </c>
      <c r="G13" s="11">
        <v>83887.47</v>
      </c>
      <c r="H13" s="11">
        <v>64429.7</v>
      </c>
      <c r="I13" s="11">
        <v>0</v>
      </c>
      <c r="J13" s="11">
        <v>0</v>
      </c>
      <c r="K13" s="11">
        <v>19457.77</v>
      </c>
      <c r="L13" s="11">
        <v>0</v>
      </c>
      <c r="M13" s="11">
        <v>403.44</v>
      </c>
      <c r="N13" s="11">
        <v>0</v>
      </c>
      <c r="O13" s="11">
        <v>403.44</v>
      </c>
      <c r="P13" s="11">
        <v>0</v>
      </c>
      <c r="Q13" s="11">
        <v>3802.59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48.8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0">
        <v>0</v>
      </c>
      <c r="AD13" s="10">
        <v>41.01</v>
      </c>
      <c r="AE13" s="10">
        <v>0</v>
      </c>
    </row>
    <row r="14" spans="1:31" ht="30.75" customHeight="1" x14ac:dyDescent="0.25">
      <c r="A14" s="55">
        <v>2024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105" customHeight="1" x14ac:dyDescent="0.25">
      <c r="A15" s="34" t="s">
        <v>62</v>
      </c>
      <c r="B15" s="32" t="s">
        <v>36</v>
      </c>
      <c r="C15" s="34" t="s">
        <v>23</v>
      </c>
      <c r="D15" s="32" t="s">
        <v>25</v>
      </c>
      <c r="E15" s="27">
        <v>1</v>
      </c>
      <c r="F15" s="11">
        <v>2375.5630000000006</v>
      </c>
      <c r="G15" s="11">
        <v>1959</v>
      </c>
      <c r="H15" s="11">
        <v>1504.61</v>
      </c>
      <c r="I15" s="11">
        <v>0</v>
      </c>
      <c r="J15" s="11">
        <v>0</v>
      </c>
      <c r="K15" s="11">
        <v>454.39</v>
      </c>
      <c r="L15" s="11">
        <v>0</v>
      </c>
      <c r="M15" s="38">
        <v>41.899999999999991</v>
      </c>
      <c r="N15" s="11">
        <v>0</v>
      </c>
      <c r="O15" s="11">
        <v>23.36</v>
      </c>
      <c r="P15" s="12">
        <v>0</v>
      </c>
      <c r="Q15" s="11">
        <v>21.63</v>
      </c>
      <c r="R15" s="11">
        <v>31.4</v>
      </c>
      <c r="S15" s="11">
        <v>123.63</v>
      </c>
      <c r="T15" s="11">
        <v>1.05</v>
      </c>
      <c r="U15" s="11">
        <v>0</v>
      </c>
      <c r="V15" s="11">
        <v>3.33</v>
      </c>
      <c r="W15" s="11">
        <v>0.38</v>
      </c>
      <c r="X15" s="11">
        <v>142.24</v>
      </c>
      <c r="Y15" s="13">
        <v>109.25</v>
      </c>
      <c r="Z15" s="11">
        <v>0</v>
      </c>
      <c r="AA15" s="11">
        <v>0</v>
      </c>
      <c r="AB15" s="11">
        <v>32.99</v>
      </c>
      <c r="AC15" s="10">
        <v>0</v>
      </c>
      <c r="AD15" s="10">
        <v>51.002999999999993</v>
      </c>
      <c r="AE15" s="10">
        <v>517.9</v>
      </c>
    </row>
    <row r="16" spans="1:31" ht="105" customHeight="1" x14ac:dyDescent="0.25">
      <c r="A16" s="34" t="s">
        <v>62</v>
      </c>
      <c r="B16" s="32" t="s">
        <v>37</v>
      </c>
      <c r="C16" s="34" t="s">
        <v>24</v>
      </c>
      <c r="D16" s="32" t="s">
        <v>25</v>
      </c>
      <c r="E16" s="27">
        <v>1</v>
      </c>
      <c r="F16" s="11">
        <v>4279.04</v>
      </c>
      <c r="G16" s="11">
        <v>3694.31</v>
      </c>
      <c r="H16" s="11">
        <v>2837.41</v>
      </c>
      <c r="I16" s="11">
        <v>0</v>
      </c>
      <c r="J16" s="11">
        <v>0</v>
      </c>
      <c r="K16" s="11">
        <v>856.9</v>
      </c>
      <c r="L16" s="11">
        <v>0</v>
      </c>
      <c r="M16" s="11">
        <v>151.29999999999995</v>
      </c>
      <c r="N16" s="11">
        <v>0</v>
      </c>
      <c r="O16" s="11">
        <v>59.46</v>
      </c>
      <c r="P16" s="12">
        <v>0</v>
      </c>
      <c r="Q16" s="11">
        <v>2.99</v>
      </c>
      <c r="R16" s="11">
        <v>79.13</v>
      </c>
      <c r="S16" s="11">
        <v>22.19</v>
      </c>
      <c r="T16" s="11">
        <v>2.5299999999999998</v>
      </c>
      <c r="U16" s="11">
        <v>0</v>
      </c>
      <c r="V16" s="11">
        <v>6.97</v>
      </c>
      <c r="W16" s="11">
        <v>0.8</v>
      </c>
      <c r="X16" s="11">
        <v>120.25</v>
      </c>
      <c r="Y16" s="13">
        <v>92.36</v>
      </c>
      <c r="Z16" s="11">
        <v>0</v>
      </c>
      <c r="AA16" s="11">
        <v>0</v>
      </c>
      <c r="AB16" s="11">
        <v>27.89</v>
      </c>
      <c r="AC16" s="10">
        <v>0</v>
      </c>
      <c r="AD16" s="10">
        <v>198.57</v>
      </c>
      <c r="AE16" s="39"/>
    </row>
    <row r="17" spans="1:31" ht="105" customHeight="1" x14ac:dyDescent="0.25">
      <c r="A17" s="34" t="s">
        <v>62</v>
      </c>
      <c r="B17" s="34" t="s">
        <v>51</v>
      </c>
      <c r="C17" s="34" t="s">
        <v>52</v>
      </c>
      <c r="D17" s="32" t="s">
        <v>25</v>
      </c>
      <c r="E17" s="27">
        <v>1</v>
      </c>
      <c r="F17" s="11">
        <v>89944.02</v>
      </c>
      <c r="G17" s="11">
        <v>85403.49</v>
      </c>
      <c r="H17" s="11">
        <v>65594.080000000002</v>
      </c>
      <c r="I17" s="11">
        <v>0</v>
      </c>
      <c r="J17" s="11">
        <v>0</v>
      </c>
      <c r="K17" s="11">
        <v>19809.41</v>
      </c>
      <c r="L17" s="11">
        <v>0</v>
      </c>
      <c r="M17" s="11">
        <v>426.37</v>
      </c>
      <c r="N17" s="11">
        <v>0</v>
      </c>
      <c r="O17" s="11">
        <v>426.37</v>
      </c>
      <c r="P17" s="11">
        <v>0</v>
      </c>
      <c r="Q17" s="11">
        <v>4018.73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51.58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0">
        <v>0</v>
      </c>
      <c r="AD17" s="10">
        <v>43.85</v>
      </c>
      <c r="AE17" s="39"/>
    </row>
    <row r="18" spans="1:31" ht="30" customHeight="1" x14ac:dyDescent="0.25">
      <c r="A18" s="55">
        <v>2025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05.75" customHeight="1" x14ac:dyDescent="0.25">
      <c r="A19" s="34" t="s">
        <v>62</v>
      </c>
      <c r="B19" s="32" t="s">
        <v>36</v>
      </c>
      <c r="C19" s="34" t="s">
        <v>23</v>
      </c>
      <c r="D19" s="32" t="s">
        <v>25</v>
      </c>
      <c r="E19" s="27">
        <v>1</v>
      </c>
      <c r="F19" s="11">
        <v>2416.9899999999998</v>
      </c>
      <c r="G19" s="11">
        <v>1870.5700000000002</v>
      </c>
      <c r="H19" s="11">
        <v>1436.69</v>
      </c>
      <c r="I19" s="11"/>
      <c r="J19" s="11"/>
      <c r="K19" s="11">
        <v>433.88</v>
      </c>
      <c r="L19" s="11">
        <v>0</v>
      </c>
      <c r="M19" s="38">
        <v>138.4</v>
      </c>
      <c r="N19" s="11">
        <v>0</v>
      </c>
      <c r="O19" s="11">
        <v>21.86</v>
      </c>
      <c r="P19" s="12">
        <v>0</v>
      </c>
      <c r="Q19" s="11">
        <v>20.239999999999998</v>
      </c>
      <c r="R19" s="11">
        <v>29.38</v>
      </c>
      <c r="S19" s="11">
        <v>116.42</v>
      </c>
      <c r="T19" s="11">
        <v>0.97</v>
      </c>
      <c r="U19" s="11">
        <v>0</v>
      </c>
      <c r="V19" s="11">
        <v>3.11</v>
      </c>
      <c r="W19" s="11">
        <v>0.35</v>
      </c>
      <c r="X19" s="11">
        <v>132.06</v>
      </c>
      <c r="Y19" s="13">
        <v>101.43</v>
      </c>
      <c r="Z19" s="11"/>
      <c r="AA19" s="11"/>
      <c r="AB19" s="11">
        <v>30.63</v>
      </c>
      <c r="AC19" s="10">
        <v>0</v>
      </c>
      <c r="AD19" s="10">
        <v>105.49</v>
      </c>
      <c r="AE19" s="11">
        <v>517.9</v>
      </c>
    </row>
    <row r="20" spans="1:31" ht="105.75" customHeight="1" x14ac:dyDescent="0.25">
      <c r="A20" s="34" t="s">
        <v>62</v>
      </c>
      <c r="B20" s="32" t="s">
        <v>37</v>
      </c>
      <c r="C20" s="34" t="s">
        <v>24</v>
      </c>
      <c r="D20" s="32" t="s">
        <v>25</v>
      </c>
      <c r="E20" s="27">
        <v>1</v>
      </c>
      <c r="F20" s="11">
        <v>4339.8959999999997</v>
      </c>
      <c r="G20" s="11">
        <v>3526.92</v>
      </c>
      <c r="H20" s="11">
        <v>2708.85</v>
      </c>
      <c r="I20" s="11"/>
      <c r="J20" s="11"/>
      <c r="K20" s="11">
        <v>818.07</v>
      </c>
      <c r="L20" s="11">
        <v>0</v>
      </c>
      <c r="M20" s="11">
        <v>397.65</v>
      </c>
      <c r="N20" s="11">
        <v>0</v>
      </c>
      <c r="O20" s="11">
        <v>55.63</v>
      </c>
      <c r="P20" s="12">
        <v>0</v>
      </c>
      <c r="Q20" s="11">
        <v>2.8</v>
      </c>
      <c r="R20" s="11">
        <v>74.040000000000006</v>
      </c>
      <c r="S20" s="11">
        <v>21.67</v>
      </c>
      <c r="T20" s="11">
        <v>2.35</v>
      </c>
      <c r="U20" s="11">
        <v>0</v>
      </c>
      <c r="V20" s="11">
        <v>6.52</v>
      </c>
      <c r="W20" s="11">
        <v>0.74</v>
      </c>
      <c r="X20" s="11">
        <v>112.05999999999999</v>
      </c>
      <c r="Y20" s="13">
        <v>86.07</v>
      </c>
      <c r="Z20" s="11"/>
      <c r="AA20" s="11"/>
      <c r="AB20" s="11">
        <v>25.99</v>
      </c>
      <c r="AC20" s="10">
        <v>0</v>
      </c>
      <c r="AD20" s="10">
        <v>195.14599999999999</v>
      </c>
      <c r="AE20" s="11">
        <v>0</v>
      </c>
    </row>
    <row r="21" spans="1:31" ht="105.75" customHeight="1" x14ac:dyDescent="0.25">
      <c r="A21" s="34" t="s">
        <v>62</v>
      </c>
      <c r="B21" s="34" t="s">
        <v>51</v>
      </c>
      <c r="C21" s="34" t="s">
        <v>52</v>
      </c>
      <c r="D21" s="32" t="s">
        <v>25</v>
      </c>
      <c r="E21" s="27">
        <v>1</v>
      </c>
      <c r="F21" s="11">
        <v>86052.736000000004</v>
      </c>
      <c r="G21" s="11">
        <v>81521.960000000006</v>
      </c>
      <c r="H21" s="11">
        <v>62612.87</v>
      </c>
      <c r="I21" s="11"/>
      <c r="J21" s="11"/>
      <c r="K21" s="11">
        <v>18909.09</v>
      </c>
      <c r="L21" s="11">
        <v>0</v>
      </c>
      <c r="M21" s="11">
        <v>398.91</v>
      </c>
      <c r="N21" s="11">
        <v>0</v>
      </c>
      <c r="O21" s="11">
        <v>398.91</v>
      </c>
      <c r="P21" s="11">
        <v>0</v>
      </c>
      <c r="Q21" s="11">
        <v>3759.9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48.26</v>
      </c>
      <c r="X21" s="11">
        <v>0</v>
      </c>
      <c r="Y21" s="11">
        <v>0</v>
      </c>
      <c r="Z21" s="11"/>
      <c r="AA21" s="11"/>
      <c r="AB21" s="11">
        <v>0</v>
      </c>
      <c r="AC21" s="10">
        <v>0</v>
      </c>
      <c r="AD21" s="10">
        <v>323.70600000000002</v>
      </c>
      <c r="AE21" s="11">
        <v>0</v>
      </c>
    </row>
    <row r="22" spans="1:31" ht="34.5" customHeight="1" x14ac:dyDescent="0.25"/>
    <row r="23" spans="1:31" ht="82.5" customHeight="1" x14ac:dyDescent="0.25">
      <c r="A23" s="47" t="s">
        <v>67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1" ht="15.75" customHeight="1" x14ac:dyDescent="0.25">
      <c r="A24" s="53" t="s">
        <v>0</v>
      </c>
      <c r="B24" s="50" t="s">
        <v>26</v>
      </c>
      <c r="C24" s="53" t="s">
        <v>1</v>
      </c>
      <c r="D24" s="53"/>
      <c r="E24" s="53"/>
      <c r="F24" s="50" t="s">
        <v>27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1" ht="15.75" x14ac:dyDescent="0.25">
      <c r="A25" s="53"/>
      <c r="B25" s="50"/>
      <c r="C25" s="52" t="s">
        <v>2</v>
      </c>
      <c r="D25" s="52" t="s">
        <v>3</v>
      </c>
      <c r="E25" s="53" t="s">
        <v>4</v>
      </c>
      <c r="F25" s="51" t="s">
        <v>46</v>
      </c>
      <c r="G25" s="54" t="s">
        <v>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1" ht="15.75" x14ac:dyDescent="0.25">
      <c r="A26" s="53"/>
      <c r="B26" s="50"/>
      <c r="C26" s="52"/>
      <c r="D26" s="52"/>
      <c r="E26" s="53"/>
      <c r="F26" s="51"/>
      <c r="G26" s="50" t="s">
        <v>6</v>
      </c>
      <c r="H26" s="50"/>
      <c r="I26" s="50"/>
      <c r="J26" s="50"/>
      <c r="K26" s="50"/>
      <c r="L26" s="50"/>
      <c r="M26" s="50" t="s">
        <v>47</v>
      </c>
      <c r="N26" s="50"/>
      <c r="O26" s="50"/>
      <c r="P26" s="50" t="s">
        <v>30</v>
      </c>
      <c r="Q26" s="50" t="s">
        <v>7</v>
      </c>
      <c r="R26" s="50" t="s">
        <v>31</v>
      </c>
      <c r="S26" s="50" t="s">
        <v>8</v>
      </c>
      <c r="T26" s="50" t="s">
        <v>9</v>
      </c>
      <c r="U26" s="50" t="s">
        <v>48</v>
      </c>
      <c r="V26" s="50" t="s">
        <v>10</v>
      </c>
      <c r="W26" s="50" t="s">
        <v>11</v>
      </c>
      <c r="X26" s="50" t="s">
        <v>80</v>
      </c>
      <c r="Y26" s="50"/>
      <c r="Z26" s="50"/>
      <c r="AA26" s="50"/>
      <c r="AB26" s="50"/>
      <c r="AC26" s="50"/>
      <c r="AD26" s="50" t="s">
        <v>12</v>
      </c>
    </row>
    <row r="27" spans="1:31" ht="15.75" x14ac:dyDescent="0.25">
      <c r="A27" s="53"/>
      <c r="B27" s="50"/>
      <c r="C27" s="52"/>
      <c r="D27" s="52"/>
      <c r="E27" s="53"/>
      <c r="F27" s="51"/>
      <c r="G27" s="51" t="s">
        <v>13</v>
      </c>
      <c r="H27" s="50" t="s">
        <v>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 t="s">
        <v>49</v>
      </c>
      <c r="Y27" s="50" t="s">
        <v>5</v>
      </c>
      <c r="Z27" s="50"/>
      <c r="AA27" s="50"/>
      <c r="AB27" s="50"/>
      <c r="AC27" s="50"/>
      <c r="AD27" s="50"/>
    </row>
    <row r="28" spans="1:31" ht="65.25" customHeight="1" x14ac:dyDescent="0.25">
      <c r="A28" s="53"/>
      <c r="B28" s="50"/>
      <c r="C28" s="52"/>
      <c r="D28" s="52"/>
      <c r="E28" s="53"/>
      <c r="F28" s="51"/>
      <c r="G28" s="51"/>
      <c r="H28" s="50" t="s">
        <v>15</v>
      </c>
      <c r="I28" s="50" t="s">
        <v>16</v>
      </c>
      <c r="J28" s="50" t="s">
        <v>17</v>
      </c>
      <c r="K28" s="50" t="s">
        <v>18</v>
      </c>
      <c r="L28" s="50" t="s">
        <v>19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50" t="s">
        <v>15</v>
      </c>
      <c r="Z28" s="50" t="s">
        <v>16</v>
      </c>
      <c r="AA28" s="50" t="s">
        <v>17</v>
      </c>
      <c r="AB28" s="50" t="s">
        <v>18</v>
      </c>
      <c r="AC28" s="50" t="s">
        <v>19</v>
      </c>
      <c r="AD28" s="50"/>
    </row>
    <row r="29" spans="1:31" ht="15.75" x14ac:dyDescent="0.25">
      <c r="A29" s="53"/>
      <c r="B29" s="50"/>
      <c r="C29" s="52"/>
      <c r="D29" s="52"/>
      <c r="E29" s="53"/>
      <c r="F29" s="51"/>
      <c r="G29" s="51"/>
      <c r="H29" s="50"/>
      <c r="I29" s="50"/>
      <c r="J29" s="50"/>
      <c r="K29" s="50"/>
      <c r="L29" s="50"/>
      <c r="M29" s="51" t="s">
        <v>14</v>
      </c>
      <c r="N29" s="50" t="s">
        <v>33</v>
      </c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50"/>
      <c r="Z29" s="50"/>
      <c r="AA29" s="50"/>
      <c r="AB29" s="50"/>
      <c r="AC29" s="50"/>
      <c r="AD29" s="50"/>
    </row>
    <row r="30" spans="1:31" ht="137.25" customHeight="1" x14ac:dyDescent="0.25">
      <c r="A30" s="53"/>
      <c r="B30" s="50"/>
      <c r="C30" s="52"/>
      <c r="D30" s="52"/>
      <c r="E30" s="53"/>
      <c r="F30" s="51"/>
      <c r="G30" s="51"/>
      <c r="H30" s="50"/>
      <c r="I30" s="50"/>
      <c r="J30" s="50"/>
      <c r="K30" s="50"/>
      <c r="L30" s="50"/>
      <c r="M30" s="51"/>
      <c r="N30" s="31" t="s">
        <v>34</v>
      </c>
      <c r="O30" s="31" t="s">
        <v>35</v>
      </c>
      <c r="P30" s="50"/>
      <c r="Q30" s="50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</row>
    <row r="31" spans="1:31" ht="15.75" x14ac:dyDescent="0.25">
      <c r="A31" s="32">
        <v>1</v>
      </c>
      <c r="B31" s="32">
        <v>2</v>
      </c>
      <c r="C31" s="33">
        <v>3</v>
      </c>
      <c r="D31" s="32">
        <v>4</v>
      </c>
      <c r="E31" s="33">
        <v>5</v>
      </c>
      <c r="F31" s="32">
        <v>6</v>
      </c>
      <c r="G31" s="33">
        <v>7</v>
      </c>
      <c r="H31" s="32">
        <v>8</v>
      </c>
      <c r="I31" s="33">
        <v>9</v>
      </c>
      <c r="J31" s="32">
        <v>10</v>
      </c>
      <c r="K31" s="33">
        <v>11</v>
      </c>
      <c r="L31" s="32">
        <v>12</v>
      </c>
      <c r="M31" s="33">
        <v>13</v>
      </c>
      <c r="N31" s="32">
        <v>14</v>
      </c>
      <c r="O31" s="33">
        <v>15</v>
      </c>
      <c r="P31" s="32">
        <v>16</v>
      </c>
      <c r="Q31" s="33">
        <v>17</v>
      </c>
      <c r="R31" s="32">
        <v>18</v>
      </c>
      <c r="S31" s="33">
        <v>19</v>
      </c>
      <c r="T31" s="32">
        <v>20</v>
      </c>
      <c r="U31" s="33">
        <v>21</v>
      </c>
      <c r="V31" s="32">
        <v>22</v>
      </c>
      <c r="W31" s="33">
        <v>23</v>
      </c>
      <c r="X31" s="32">
        <v>24</v>
      </c>
      <c r="Y31" s="33">
        <v>25</v>
      </c>
      <c r="Z31" s="32">
        <v>26</v>
      </c>
      <c r="AA31" s="33">
        <v>27</v>
      </c>
      <c r="AB31" s="32">
        <v>28</v>
      </c>
      <c r="AC31" s="33">
        <v>29</v>
      </c>
      <c r="AD31" s="32">
        <v>30</v>
      </c>
    </row>
    <row r="32" spans="1:31" ht="23.25" x14ac:dyDescent="0.25">
      <c r="A32" s="48">
        <v>2023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ht="78.75" x14ac:dyDescent="0.25">
      <c r="A33" s="49" t="s">
        <v>74</v>
      </c>
      <c r="B33" s="30" t="s">
        <v>36</v>
      </c>
      <c r="C33" s="30" t="s">
        <v>23</v>
      </c>
      <c r="D33" s="4" t="s">
        <v>25</v>
      </c>
      <c r="E33" s="8">
        <v>1</v>
      </c>
      <c r="F33" s="9">
        <f t="shared" ref="F33:F34" si="0">SUM(G33,M33,Q33,R33,S33,T33,V33,W33,X33,AD33,P33,U33)</f>
        <v>2359.3979999999992</v>
      </c>
      <c r="G33" s="9">
        <f t="shared" ref="G33:G34" si="1">SUM(H33:L33)</f>
        <v>1803.83</v>
      </c>
      <c r="H33" s="9">
        <v>1385.43</v>
      </c>
      <c r="I33" s="14">
        <v>0</v>
      </c>
      <c r="J33" s="14">
        <v>0</v>
      </c>
      <c r="K33" s="9">
        <f t="shared" ref="K33:K34" si="2">ROUND(H33*0.302,2)</f>
        <v>418.4</v>
      </c>
      <c r="L33" s="14">
        <v>0</v>
      </c>
      <c r="M33" s="14">
        <v>64.680000000000007</v>
      </c>
      <c r="N33" s="14">
        <v>0</v>
      </c>
      <c r="O33" s="14">
        <v>22.31</v>
      </c>
      <c r="P33" s="16">
        <v>0</v>
      </c>
      <c r="Q33" s="14">
        <v>28.87</v>
      </c>
      <c r="R33" s="14">
        <v>30</v>
      </c>
      <c r="S33" s="14">
        <v>166.07</v>
      </c>
      <c r="T33" s="14">
        <v>1</v>
      </c>
      <c r="U33" s="9">
        <v>0</v>
      </c>
      <c r="V33" s="14">
        <v>3.18</v>
      </c>
      <c r="W33" s="14">
        <v>0.37</v>
      </c>
      <c r="X33" s="9">
        <f t="shared" ref="X33:X34" si="3">SUM(Y33:AC33)</f>
        <v>121.00999999999999</v>
      </c>
      <c r="Y33" s="17">
        <v>92.94</v>
      </c>
      <c r="Z33" s="14">
        <v>0</v>
      </c>
      <c r="AA33" s="14">
        <v>0</v>
      </c>
      <c r="AB33" s="9">
        <f t="shared" ref="AB33:AB34" si="4">ROUND(Y33*0.302,2)</f>
        <v>28.07</v>
      </c>
      <c r="AC33" s="14">
        <v>0</v>
      </c>
      <c r="AD33" s="14">
        <f>130.59-0.002+9.8</f>
        <v>140.38800000000001</v>
      </c>
    </row>
    <row r="34" spans="1:30" ht="63" x14ac:dyDescent="0.25">
      <c r="A34" s="49"/>
      <c r="B34" s="30" t="s">
        <v>37</v>
      </c>
      <c r="C34" s="30" t="s">
        <v>24</v>
      </c>
      <c r="D34" s="4" t="s">
        <v>25</v>
      </c>
      <c r="E34" s="8">
        <v>1</v>
      </c>
      <c r="F34" s="9">
        <f t="shared" si="0"/>
        <v>4296.33</v>
      </c>
      <c r="G34" s="9">
        <f t="shared" si="1"/>
        <v>3388.04</v>
      </c>
      <c r="H34" s="9">
        <v>2602.1799999999998</v>
      </c>
      <c r="I34" s="14">
        <v>0</v>
      </c>
      <c r="J34" s="14">
        <v>0</v>
      </c>
      <c r="K34" s="9">
        <f t="shared" si="2"/>
        <v>785.86</v>
      </c>
      <c r="L34" s="14">
        <v>0</v>
      </c>
      <c r="M34" s="14">
        <v>415.94</v>
      </c>
      <c r="N34" s="14">
        <v>0</v>
      </c>
      <c r="O34" s="14">
        <v>56.26</v>
      </c>
      <c r="P34" s="16">
        <v>0</v>
      </c>
      <c r="Q34" s="14">
        <v>2.83</v>
      </c>
      <c r="R34" s="14">
        <v>74.87</v>
      </c>
      <c r="S34" s="14">
        <v>20.37</v>
      </c>
      <c r="T34" s="14">
        <v>2.39</v>
      </c>
      <c r="U34" s="9">
        <v>0</v>
      </c>
      <c r="V34" s="14">
        <v>6.59</v>
      </c>
      <c r="W34" s="14">
        <v>0.76</v>
      </c>
      <c r="X34" s="9">
        <f t="shared" si="3"/>
        <v>101.75</v>
      </c>
      <c r="Y34" s="17">
        <v>78.150000000000006</v>
      </c>
      <c r="Z34" s="14">
        <v>0</v>
      </c>
      <c r="AA34" s="14">
        <v>0</v>
      </c>
      <c r="AB34" s="9">
        <f t="shared" si="4"/>
        <v>23.6</v>
      </c>
      <c r="AC34" s="14">
        <v>0</v>
      </c>
      <c r="AD34" s="14">
        <v>282.79000000000002</v>
      </c>
    </row>
    <row r="35" spans="1:30" ht="23.25" x14ac:dyDescent="0.25">
      <c r="A35" s="48">
        <v>2024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78.75" x14ac:dyDescent="0.25">
      <c r="A36" s="49" t="s">
        <v>74</v>
      </c>
      <c r="B36" s="30" t="s">
        <v>36</v>
      </c>
      <c r="C36" s="30" t="s">
        <v>23</v>
      </c>
      <c r="D36" s="4" t="s">
        <v>25</v>
      </c>
      <c r="E36" s="8">
        <v>1</v>
      </c>
      <c r="F36" s="9">
        <f t="shared" ref="F36:F37" si="5">SUM(G36,M36,Q36,R36,S36,T36,V36,W36,X36,AD36,P36,U36)</f>
        <v>2380.1138210225381</v>
      </c>
      <c r="G36" s="9">
        <f t="shared" ref="G36:G37" si="6">SUM(H36:L36)</f>
        <v>1821.9780000000001</v>
      </c>
      <c r="H36" s="9">
        <f>1399.35+0.018</f>
        <v>1399.3679999999999</v>
      </c>
      <c r="I36" s="14">
        <v>0</v>
      </c>
      <c r="J36" s="14">
        <v>0</v>
      </c>
      <c r="K36" s="9">
        <f t="shared" ref="K36:K37" si="7">ROUND(H36*0.302,2)</f>
        <v>422.61</v>
      </c>
      <c r="L36" s="14">
        <v>0</v>
      </c>
      <c r="M36" s="14">
        <v>147.92349841483863</v>
      </c>
      <c r="N36" s="14">
        <v>0</v>
      </c>
      <c r="O36" s="14">
        <v>23.363163714588971</v>
      </c>
      <c r="P36" s="16">
        <v>0</v>
      </c>
      <c r="Q36" s="14">
        <v>21.634959278928211</v>
      </c>
      <c r="R36" s="14">
        <v>31.399314340411536</v>
      </c>
      <c r="S36" s="14">
        <v>123.631424816082</v>
      </c>
      <c r="T36" s="14">
        <v>1.0477239391193391</v>
      </c>
      <c r="U36" s="9">
        <v>0</v>
      </c>
      <c r="V36" s="14">
        <v>3.3267935386469736</v>
      </c>
      <c r="W36" s="14">
        <v>0.3780447203007925</v>
      </c>
      <c r="X36" s="9">
        <f t="shared" ref="X36:X37" si="8">SUM(Y36:AC36)</f>
        <v>131.66</v>
      </c>
      <c r="Y36" s="17">
        <v>101.12</v>
      </c>
      <c r="Z36" s="14">
        <v>0</v>
      </c>
      <c r="AA36" s="14">
        <v>0</v>
      </c>
      <c r="AB36" s="9">
        <f t="shared" ref="AB36:AB37" si="9">ROUND(Y36*0.302,2)</f>
        <v>30.54</v>
      </c>
      <c r="AC36" s="14">
        <v>0</v>
      </c>
      <c r="AD36" s="14">
        <v>97.134061974210852</v>
      </c>
    </row>
    <row r="37" spans="1:30" ht="63" x14ac:dyDescent="0.25">
      <c r="A37" s="49"/>
      <c r="B37" s="30" t="s">
        <v>37</v>
      </c>
      <c r="C37" s="30" t="s">
        <v>24</v>
      </c>
      <c r="D37" s="4" t="s">
        <v>25</v>
      </c>
      <c r="E37" s="8">
        <v>1</v>
      </c>
      <c r="F37" s="9">
        <f t="shared" si="5"/>
        <v>4283.4030999648348</v>
      </c>
      <c r="G37" s="9">
        <f t="shared" si="6"/>
        <v>3435.29</v>
      </c>
      <c r="H37" s="9">
        <v>2638.47</v>
      </c>
      <c r="I37" s="14">
        <v>0</v>
      </c>
      <c r="J37" s="14">
        <v>0</v>
      </c>
      <c r="K37" s="9">
        <f t="shared" si="7"/>
        <v>796.82</v>
      </c>
      <c r="L37" s="14">
        <v>0</v>
      </c>
      <c r="M37" s="14">
        <v>425.01947711759669</v>
      </c>
      <c r="N37" s="14">
        <v>0</v>
      </c>
      <c r="O37" s="14">
        <v>59.461033864453213</v>
      </c>
      <c r="P37" s="16">
        <v>0</v>
      </c>
      <c r="Q37" s="14">
        <v>2.9919539292377006</v>
      </c>
      <c r="R37" s="14">
        <v>79.130160597817309</v>
      </c>
      <c r="S37" s="14">
        <v>22.185824442795081</v>
      </c>
      <c r="T37" s="14">
        <v>2.5274989871538698</v>
      </c>
      <c r="U37" s="9">
        <v>0</v>
      </c>
      <c r="V37" s="14">
        <v>6.9668241312574617</v>
      </c>
      <c r="W37" s="14">
        <v>0.79929455149310413</v>
      </c>
      <c r="X37" s="9">
        <f t="shared" si="8"/>
        <v>111.72</v>
      </c>
      <c r="Y37" s="17">
        <v>85.81</v>
      </c>
      <c r="Z37" s="14">
        <v>0</v>
      </c>
      <c r="AA37" s="14">
        <v>0</v>
      </c>
      <c r="AB37" s="9">
        <f t="shared" si="9"/>
        <v>25.91</v>
      </c>
      <c r="AC37" s="14">
        <v>0</v>
      </c>
      <c r="AD37" s="14">
        <v>196.7720662074845</v>
      </c>
    </row>
    <row r="39" spans="1:30" ht="88.5" customHeight="1" x14ac:dyDescent="0.25">
      <c r="A39" s="47" t="s">
        <v>69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15.75" customHeight="1" x14ac:dyDescent="0.25">
      <c r="A40" s="53" t="s">
        <v>0</v>
      </c>
      <c r="B40" s="50" t="s">
        <v>26</v>
      </c>
      <c r="C40" s="53" t="s">
        <v>1</v>
      </c>
      <c r="D40" s="53"/>
      <c r="E40" s="53"/>
      <c r="F40" s="50" t="s">
        <v>27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15.75" x14ac:dyDescent="0.25">
      <c r="A41" s="53"/>
      <c r="B41" s="50"/>
      <c r="C41" s="52" t="s">
        <v>2</v>
      </c>
      <c r="D41" s="52" t="s">
        <v>3</v>
      </c>
      <c r="E41" s="52" t="s">
        <v>4</v>
      </c>
      <c r="F41" s="51" t="s">
        <v>28</v>
      </c>
      <c r="G41" s="54" t="s">
        <v>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</row>
    <row r="42" spans="1:30" ht="15.75" x14ac:dyDescent="0.25">
      <c r="A42" s="53"/>
      <c r="B42" s="50"/>
      <c r="C42" s="52"/>
      <c r="D42" s="52"/>
      <c r="E42" s="52"/>
      <c r="F42" s="51"/>
      <c r="G42" s="50" t="s">
        <v>6</v>
      </c>
      <c r="H42" s="50"/>
      <c r="I42" s="50"/>
      <c r="J42" s="50"/>
      <c r="K42" s="50"/>
      <c r="L42" s="50"/>
      <c r="M42" s="50" t="s">
        <v>29</v>
      </c>
      <c r="N42" s="50"/>
      <c r="O42" s="50"/>
      <c r="P42" s="50" t="s">
        <v>30</v>
      </c>
      <c r="Q42" s="50" t="s">
        <v>7</v>
      </c>
      <c r="R42" s="50" t="s">
        <v>31</v>
      </c>
      <c r="S42" s="50" t="s">
        <v>8</v>
      </c>
      <c r="T42" s="50" t="s">
        <v>9</v>
      </c>
      <c r="U42" s="50" t="s">
        <v>48</v>
      </c>
      <c r="V42" s="50" t="s">
        <v>10</v>
      </c>
      <c r="W42" s="50" t="s">
        <v>11</v>
      </c>
      <c r="X42" s="50" t="s">
        <v>80</v>
      </c>
      <c r="Y42" s="50"/>
      <c r="Z42" s="50"/>
      <c r="AA42" s="50"/>
      <c r="AB42" s="50"/>
      <c r="AC42" s="50"/>
      <c r="AD42" s="50" t="s">
        <v>12</v>
      </c>
    </row>
    <row r="43" spans="1:30" ht="15.75" x14ac:dyDescent="0.25">
      <c r="A43" s="53"/>
      <c r="B43" s="50"/>
      <c r="C43" s="52"/>
      <c r="D43" s="52"/>
      <c r="E43" s="52"/>
      <c r="F43" s="51"/>
      <c r="G43" s="51" t="s">
        <v>13</v>
      </c>
      <c r="H43" s="50" t="s">
        <v>5</v>
      </c>
      <c r="I43" s="50"/>
      <c r="J43" s="50"/>
      <c r="K43" s="50"/>
      <c r="L43" s="50"/>
      <c r="M43" s="50"/>
      <c r="N43" s="50"/>
      <c r="O43" s="50"/>
      <c r="P43" s="58"/>
      <c r="Q43" s="50"/>
      <c r="R43" s="50"/>
      <c r="S43" s="50"/>
      <c r="T43" s="50"/>
      <c r="U43" s="50"/>
      <c r="V43" s="50"/>
      <c r="W43" s="50"/>
      <c r="X43" s="51" t="s">
        <v>32</v>
      </c>
      <c r="Y43" s="50" t="s">
        <v>5</v>
      </c>
      <c r="Z43" s="50"/>
      <c r="AA43" s="50"/>
      <c r="AB43" s="50"/>
      <c r="AC43" s="50"/>
      <c r="AD43" s="50"/>
    </row>
    <row r="44" spans="1:30" ht="88.5" customHeight="1" x14ac:dyDescent="0.25">
      <c r="A44" s="53"/>
      <c r="B44" s="50"/>
      <c r="C44" s="52"/>
      <c r="D44" s="52"/>
      <c r="E44" s="52"/>
      <c r="F44" s="51"/>
      <c r="G44" s="51"/>
      <c r="H44" s="50" t="s">
        <v>15</v>
      </c>
      <c r="I44" s="50" t="s">
        <v>16</v>
      </c>
      <c r="J44" s="50" t="s">
        <v>17</v>
      </c>
      <c r="K44" s="50" t="s">
        <v>18</v>
      </c>
      <c r="L44" s="50" t="s">
        <v>19</v>
      </c>
      <c r="M44" s="50"/>
      <c r="N44" s="50"/>
      <c r="O44" s="50"/>
      <c r="P44" s="58"/>
      <c r="Q44" s="50"/>
      <c r="R44" s="50"/>
      <c r="S44" s="50"/>
      <c r="T44" s="50"/>
      <c r="U44" s="50"/>
      <c r="V44" s="50"/>
      <c r="W44" s="50"/>
      <c r="X44" s="51"/>
      <c r="Y44" s="50" t="s">
        <v>15</v>
      </c>
      <c r="Z44" s="50" t="s">
        <v>16</v>
      </c>
      <c r="AA44" s="50" t="s">
        <v>17</v>
      </c>
      <c r="AB44" s="50" t="s">
        <v>18</v>
      </c>
      <c r="AC44" s="50" t="s">
        <v>19</v>
      </c>
      <c r="AD44" s="50"/>
    </row>
    <row r="45" spans="1:30" ht="15" customHeight="1" x14ac:dyDescent="0.25">
      <c r="A45" s="53"/>
      <c r="B45" s="50"/>
      <c r="C45" s="52"/>
      <c r="D45" s="52"/>
      <c r="E45" s="52"/>
      <c r="F45" s="51"/>
      <c r="G45" s="51"/>
      <c r="H45" s="50"/>
      <c r="I45" s="50"/>
      <c r="J45" s="50"/>
      <c r="K45" s="50"/>
      <c r="L45" s="50"/>
      <c r="M45" s="51" t="s">
        <v>14</v>
      </c>
      <c r="N45" s="50" t="s">
        <v>33</v>
      </c>
      <c r="O45" s="58"/>
      <c r="P45" s="58"/>
      <c r="Q45" s="50"/>
      <c r="R45" s="50"/>
      <c r="S45" s="50"/>
      <c r="T45" s="50"/>
      <c r="U45" s="50"/>
      <c r="V45" s="50"/>
      <c r="W45" s="50"/>
      <c r="X45" s="51"/>
      <c r="Y45" s="50"/>
      <c r="Z45" s="50"/>
      <c r="AA45" s="50"/>
      <c r="AB45" s="50"/>
      <c r="AC45" s="50"/>
      <c r="AD45" s="50"/>
    </row>
    <row r="46" spans="1:30" ht="135.75" customHeight="1" x14ac:dyDescent="0.25">
      <c r="A46" s="53"/>
      <c r="B46" s="50"/>
      <c r="C46" s="52"/>
      <c r="D46" s="52"/>
      <c r="E46" s="52"/>
      <c r="F46" s="51"/>
      <c r="G46" s="51"/>
      <c r="H46" s="50"/>
      <c r="I46" s="50"/>
      <c r="J46" s="50"/>
      <c r="K46" s="50"/>
      <c r="L46" s="50"/>
      <c r="M46" s="51"/>
      <c r="N46" s="31" t="s">
        <v>34</v>
      </c>
      <c r="O46" s="31" t="s">
        <v>35</v>
      </c>
      <c r="P46" s="58"/>
      <c r="Q46" s="50"/>
      <c r="R46" s="50"/>
      <c r="S46" s="50"/>
      <c r="T46" s="50"/>
      <c r="U46" s="50"/>
      <c r="V46" s="50"/>
      <c r="W46" s="50"/>
      <c r="X46" s="51"/>
      <c r="Y46" s="50"/>
      <c r="Z46" s="50"/>
      <c r="AA46" s="50"/>
      <c r="AB46" s="50"/>
      <c r="AC46" s="50"/>
      <c r="AD46" s="50"/>
    </row>
    <row r="47" spans="1:30" ht="23.25" x14ac:dyDescent="0.25">
      <c r="A47" s="59">
        <v>2023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1:30" ht="78.75" x14ac:dyDescent="0.25">
      <c r="A48" s="49" t="s">
        <v>74</v>
      </c>
      <c r="B48" s="30" t="s">
        <v>36</v>
      </c>
      <c r="C48" s="30" t="s">
        <v>23</v>
      </c>
      <c r="D48" s="4" t="s">
        <v>25</v>
      </c>
      <c r="E48" s="44">
        <v>1</v>
      </c>
      <c r="F48" s="2">
        <f t="shared" ref="F48:F49" si="10">SUM(G48,M48,Q48,R48,S48,T48,V48,W48,X48,AD48,P48)</f>
        <v>2001.56</v>
      </c>
      <c r="G48" s="2">
        <f t="shared" ref="G48:G49" si="11">SUM(H48:L48)</f>
        <v>1355.63</v>
      </c>
      <c r="H48" s="2">
        <v>1041.19</v>
      </c>
      <c r="I48" s="2">
        <v>0</v>
      </c>
      <c r="J48" s="2">
        <v>0</v>
      </c>
      <c r="K48" s="2">
        <f t="shared" ref="K48:K49" si="12">ROUND(H48*0.302,2)</f>
        <v>314.44</v>
      </c>
      <c r="L48" s="2">
        <v>0</v>
      </c>
      <c r="M48" s="2">
        <v>79.05</v>
      </c>
      <c r="N48" s="2">
        <v>42.63</v>
      </c>
      <c r="O48" s="2">
        <v>35.43</v>
      </c>
      <c r="P48" s="2">
        <v>0</v>
      </c>
      <c r="Q48" s="2">
        <v>89.74</v>
      </c>
      <c r="R48" s="2">
        <v>62.06</v>
      </c>
      <c r="S48" s="2">
        <v>19.579999999999998</v>
      </c>
      <c r="T48" s="2">
        <v>2.09</v>
      </c>
      <c r="U48" s="3">
        <v>0</v>
      </c>
      <c r="V48" s="2">
        <v>6.56</v>
      </c>
      <c r="W48" s="2">
        <v>0.74</v>
      </c>
      <c r="X48" s="2">
        <f t="shared" ref="X48:X49" si="13">SUM(Y48:AC48)</f>
        <v>222.98</v>
      </c>
      <c r="Y48" s="2">
        <v>171.26</v>
      </c>
      <c r="Z48" s="2">
        <v>0</v>
      </c>
      <c r="AA48" s="2">
        <v>0</v>
      </c>
      <c r="AB48" s="2">
        <f t="shared" ref="AB48:AB49" si="14">ROUND(Y48*0.302,2)</f>
        <v>51.72</v>
      </c>
      <c r="AC48" s="2">
        <v>0</v>
      </c>
      <c r="AD48" s="2">
        <f>231.65-68.52</f>
        <v>163.13</v>
      </c>
    </row>
    <row r="49" spans="1:30" ht="63" x14ac:dyDescent="0.25">
      <c r="A49" s="49"/>
      <c r="B49" s="30" t="s">
        <v>37</v>
      </c>
      <c r="C49" s="35" t="s">
        <v>24</v>
      </c>
      <c r="D49" s="4" t="s">
        <v>25</v>
      </c>
      <c r="E49" s="4">
        <v>1</v>
      </c>
      <c r="F49" s="2">
        <f t="shared" si="10"/>
        <v>3969.3600000000006</v>
      </c>
      <c r="G49" s="2">
        <f t="shared" si="11"/>
        <v>2879.2400000000002</v>
      </c>
      <c r="H49" s="2">
        <v>2211.4</v>
      </c>
      <c r="I49" s="2">
        <v>0</v>
      </c>
      <c r="J49" s="2">
        <v>0</v>
      </c>
      <c r="K49" s="2">
        <f t="shared" si="12"/>
        <v>667.84</v>
      </c>
      <c r="L49" s="2">
        <v>0</v>
      </c>
      <c r="M49" s="2">
        <f>637.07-142.37</f>
        <v>494.70000000000005</v>
      </c>
      <c r="N49" s="2">
        <f>M49-O49</f>
        <v>436.84000000000003</v>
      </c>
      <c r="O49" s="2">
        <v>57.86</v>
      </c>
      <c r="P49" s="2">
        <v>0</v>
      </c>
      <c r="Q49" s="2">
        <v>2.9</v>
      </c>
      <c r="R49" s="2">
        <v>73.08</v>
      </c>
      <c r="S49" s="2">
        <v>20.16</v>
      </c>
      <c r="T49" s="2">
        <v>2.44</v>
      </c>
      <c r="U49" s="3">
        <v>0</v>
      </c>
      <c r="V49" s="2">
        <v>6.74</v>
      </c>
      <c r="W49" s="2">
        <v>0.76</v>
      </c>
      <c r="X49" s="2">
        <f t="shared" si="13"/>
        <v>222.98</v>
      </c>
      <c r="Y49" s="2">
        <v>171.26</v>
      </c>
      <c r="Z49" s="2">
        <v>0</v>
      </c>
      <c r="AA49" s="2">
        <v>0</v>
      </c>
      <c r="AB49" s="2">
        <f t="shared" si="14"/>
        <v>51.72</v>
      </c>
      <c r="AC49" s="2">
        <v>0</v>
      </c>
      <c r="AD49" s="2">
        <v>266.36</v>
      </c>
    </row>
    <row r="50" spans="1:30" ht="23.25" x14ac:dyDescent="0.25">
      <c r="A50" s="59">
        <v>2024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1:30" ht="78.75" x14ac:dyDescent="0.25">
      <c r="A51" s="49" t="s">
        <v>74</v>
      </c>
      <c r="B51" s="30" t="s">
        <v>36</v>
      </c>
      <c r="C51" s="30" t="s">
        <v>23</v>
      </c>
      <c r="D51" s="4" t="s">
        <v>25</v>
      </c>
      <c r="E51" s="44">
        <v>1</v>
      </c>
      <c r="F51" s="2">
        <f t="shared" ref="F51:F52" si="15">SUM(G51,M51,Q51,R51,S51,T51,V51,W51,X51,AD51,P51)</f>
        <v>2074.7399999999993</v>
      </c>
      <c r="G51" s="2">
        <f t="shared" ref="G51:G52" si="16">SUM(H51:L51)</f>
        <v>1415.31</v>
      </c>
      <c r="H51" s="2">
        <v>1087.03</v>
      </c>
      <c r="I51" s="2">
        <v>0</v>
      </c>
      <c r="J51" s="2">
        <v>0</v>
      </c>
      <c r="K51" s="2">
        <f t="shared" ref="K51:K52" si="17">ROUND(H51*0.302,2)</f>
        <v>328.28</v>
      </c>
      <c r="L51" s="2">
        <v>0</v>
      </c>
      <c r="M51" s="2">
        <v>79.05</v>
      </c>
      <c r="N51" s="2">
        <v>42.63</v>
      </c>
      <c r="O51" s="2">
        <v>35.43</v>
      </c>
      <c r="P51" s="2">
        <v>0</v>
      </c>
      <c r="Q51" s="2">
        <v>89.74</v>
      </c>
      <c r="R51" s="2">
        <v>62.06</v>
      </c>
      <c r="S51" s="2">
        <v>19.579999999999998</v>
      </c>
      <c r="T51" s="2">
        <v>2.09</v>
      </c>
      <c r="U51" s="3">
        <v>0</v>
      </c>
      <c r="V51" s="2">
        <v>6.56</v>
      </c>
      <c r="W51" s="2">
        <v>0.74</v>
      </c>
      <c r="X51" s="2">
        <f t="shared" ref="X51:X52" si="18">SUM(Y51:AC51)</f>
        <v>236.64</v>
      </c>
      <c r="Y51" s="2">
        <v>181.75</v>
      </c>
      <c r="Z51" s="2">
        <v>0</v>
      </c>
      <c r="AA51" s="2">
        <v>0</v>
      </c>
      <c r="AB51" s="2">
        <f t="shared" ref="AB51:AB52" si="19">ROUND(Y51*0.302,2)</f>
        <v>54.89</v>
      </c>
      <c r="AC51" s="2">
        <v>0</v>
      </c>
      <c r="AD51" s="2">
        <f>231.65-68.68</f>
        <v>162.97</v>
      </c>
    </row>
    <row r="52" spans="1:30" ht="63" x14ac:dyDescent="0.25">
      <c r="A52" s="49"/>
      <c r="B52" s="30" t="s">
        <v>37</v>
      </c>
      <c r="C52" s="35" t="s">
        <v>24</v>
      </c>
      <c r="D52" s="4" t="s">
        <v>25</v>
      </c>
      <c r="E52" s="4">
        <v>1</v>
      </c>
      <c r="F52" s="2">
        <f t="shared" si="15"/>
        <v>4118.32</v>
      </c>
      <c r="G52" s="2">
        <f t="shared" si="16"/>
        <v>3006.0699999999997</v>
      </c>
      <c r="H52" s="2">
        <v>2308.81</v>
      </c>
      <c r="I52" s="2">
        <v>0</v>
      </c>
      <c r="J52" s="2">
        <v>0</v>
      </c>
      <c r="K52" s="2">
        <f t="shared" si="17"/>
        <v>697.26</v>
      </c>
      <c r="L52" s="2">
        <v>0</v>
      </c>
      <c r="M52" s="2">
        <f>637.07-133.9</f>
        <v>503.17000000000007</v>
      </c>
      <c r="N52" s="2">
        <f>M52-O52</f>
        <v>445.31000000000006</v>
      </c>
      <c r="O52" s="2">
        <v>57.86</v>
      </c>
      <c r="P52" s="2">
        <v>0</v>
      </c>
      <c r="Q52" s="2">
        <v>2.9</v>
      </c>
      <c r="R52" s="2">
        <v>73.08</v>
      </c>
      <c r="S52" s="2">
        <v>20.16</v>
      </c>
      <c r="T52" s="2">
        <v>2.44</v>
      </c>
      <c r="U52" s="3">
        <v>0</v>
      </c>
      <c r="V52" s="2">
        <v>6.74</v>
      </c>
      <c r="W52" s="2">
        <v>0.76</v>
      </c>
      <c r="X52" s="2">
        <f t="shared" si="18"/>
        <v>236.64</v>
      </c>
      <c r="Y52" s="2">
        <v>181.75</v>
      </c>
      <c r="Z52" s="2">
        <v>0</v>
      </c>
      <c r="AA52" s="2">
        <v>0</v>
      </c>
      <c r="AB52" s="2">
        <f t="shared" si="19"/>
        <v>54.89</v>
      </c>
      <c r="AC52" s="2">
        <v>0</v>
      </c>
      <c r="AD52" s="2">
        <v>266.36</v>
      </c>
    </row>
  </sheetData>
  <mergeCells count="126">
    <mergeCell ref="A14:AE14"/>
    <mergeCell ref="A18:AE18"/>
    <mergeCell ref="U4:U8"/>
    <mergeCell ref="V4:V8"/>
    <mergeCell ref="W4:W8"/>
    <mergeCell ref="X4:AC4"/>
    <mergeCell ref="AD4:AD8"/>
    <mergeCell ref="X5:X8"/>
    <mergeCell ref="Y5:AC5"/>
    <mergeCell ref="Y6:Y8"/>
    <mergeCell ref="Z6:Z8"/>
    <mergeCell ref="AA6:AA8"/>
    <mergeCell ref="AB6:AB8"/>
    <mergeCell ref="AC6:AC8"/>
    <mergeCell ref="G5:G8"/>
    <mergeCell ref="H5:L5"/>
    <mergeCell ref="A10:AE10"/>
    <mergeCell ref="L6:L8"/>
    <mergeCell ref="A1:AE1"/>
    <mergeCell ref="A2:A8"/>
    <mergeCell ref="B2:B8"/>
    <mergeCell ref="C2:D2"/>
    <mergeCell ref="F2:AD2"/>
    <mergeCell ref="AE2:AE8"/>
    <mergeCell ref="C3:C8"/>
    <mergeCell ref="D3:D8"/>
    <mergeCell ref="E3:E8"/>
    <mergeCell ref="F3:F8"/>
    <mergeCell ref="G3:AD3"/>
    <mergeCell ref="G4:L4"/>
    <mergeCell ref="M4:O6"/>
    <mergeCell ref="P4:P8"/>
    <mergeCell ref="Q4:Q8"/>
    <mergeCell ref="R4:R8"/>
    <mergeCell ref="M7:M8"/>
    <mergeCell ref="N7:O7"/>
    <mergeCell ref="S4:S8"/>
    <mergeCell ref="T4:T8"/>
    <mergeCell ref="H6:H8"/>
    <mergeCell ref="I6:I8"/>
    <mergeCell ref="J6:J8"/>
    <mergeCell ref="K6:K8"/>
    <mergeCell ref="A24:A30"/>
    <mergeCell ref="B24:B30"/>
    <mergeCell ref="C24:E24"/>
    <mergeCell ref="F24:AD24"/>
    <mergeCell ref="W26:W30"/>
    <mergeCell ref="X26:AC26"/>
    <mergeCell ref="AD26:AD30"/>
    <mergeCell ref="G27:G30"/>
    <mergeCell ref="H27:L27"/>
    <mergeCell ref="X27:X30"/>
    <mergeCell ref="Y27:AC27"/>
    <mergeCell ref="H28:H30"/>
    <mergeCell ref="I28:I30"/>
    <mergeCell ref="J28:J30"/>
    <mergeCell ref="K28:K30"/>
    <mergeCell ref="M29:M30"/>
    <mergeCell ref="N29:O29"/>
    <mergeCell ref="L28:L30"/>
    <mergeCell ref="Y28:Y30"/>
    <mergeCell ref="Z28:Z30"/>
    <mergeCell ref="AA28:AA30"/>
    <mergeCell ref="AB28:AB30"/>
    <mergeCell ref="C25:C30"/>
    <mergeCell ref="D25:D30"/>
    <mergeCell ref="E25:E30"/>
    <mergeCell ref="F25:F30"/>
    <mergeCell ref="G25:AD25"/>
    <mergeCell ref="G26:L26"/>
    <mergeCell ref="M26:O28"/>
    <mergeCell ref="P26:P30"/>
    <mergeCell ref="Q26:Q30"/>
    <mergeCell ref="R26:R30"/>
    <mergeCell ref="S26:S30"/>
    <mergeCell ref="T26:T30"/>
    <mergeCell ref="U26:U30"/>
    <mergeCell ref="V26:V30"/>
    <mergeCell ref="A36:A37"/>
    <mergeCell ref="A23:AD23"/>
    <mergeCell ref="A32:AD32"/>
    <mergeCell ref="A35:AD35"/>
    <mergeCell ref="A40:A46"/>
    <mergeCell ref="B40:B46"/>
    <mergeCell ref="C40:E40"/>
    <mergeCell ref="F40:AD40"/>
    <mergeCell ref="C41:C46"/>
    <mergeCell ref="D41:D46"/>
    <mergeCell ref="E41:E46"/>
    <mergeCell ref="F41:F46"/>
    <mergeCell ref="A33:A34"/>
    <mergeCell ref="G41:AD41"/>
    <mergeCell ref="G42:L42"/>
    <mergeCell ref="M42:O44"/>
    <mergeCell ref="P42:P46"/>
    <mergeCell ref="Q42:Q46"/>
    <mergeCell ref="R42:R46"/>
    <mergeCell ref="S42:S46"/>
    <mergeCell ref="T42:T46"/>
    <mergeCell ref="U42:U46"/>
    <mergeCell ref="V42:V46"/>
    <mergeCell ref="AC28:AC30"/>
    <mergeCell ref="A48:A49"/>
    <mergeCell ref="A51:A52"/>
    <mergeCell ref="A39:AD39"/>
    <mergeCell ref="A47:AD47"/>
    <mergeCell ref="A50:AD50"/>
    <mergeCell ref="AC44:AC46"/>
    <mergeCell ref="M45:M46"/>
    <mergeCell ref="N45:O45"/>
    <mergeCell ref="W42:W46"/>
    <mergeCell ref="X42:AC42"/>
    <mergeCell ref="AD42:AD46"/>
    <mergeCell ref="G43:G46"/>
    <mergeCell ref="H43:L43"/>
    <mergeCell ref="X43:X46"/>
    <mergeCell ref="Y43:AC43"/>
    <mergeCell ref="H44:H46"/>
    <mergeCell ref="I44:I46"/>
    <mergeCell ref="J44:J46"/>
    <mergeCell ref="K44:K46"/>
    <mergeCell ref="L44:L46"/>
    <mergeCell ref="Y44:Y46"/>
    <mergeCell ref="Z44:Z46"/>
    <mergeCell ref="AA44:AA46"/>
    <mergeCell ref="AB44:AB46"/>
  </mergeCells>
  <pageMargins left="0.39370078740157483" right="0.39370078740157483" top="0.39370078740157483" bottom="0.39370078740157483" header="0" footer="0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52"/>
  <sheetViews>
    <sheetView topLeftCell="A18" zoomScale="60" zoomScaleNormal="60" workbookViewId="0">
      <selection activeCell="A23" sqref="A23:AD23"/>
    </sheetView>
  </sheetViews>
  <sheetFormatPr defaultRowHeight="15" x14ac:dyDescent="0.25"/>
  <cols>
    <col min="1" max="1" width="38.5703125" customWidth="1"/>
    <col min="2" max="2" width="34.7109375" customWidth="1"/>
    <col min="3" max="3" width="17.140625" customWidth="1"/>
    <col min="4" max="4" width="12" customWidth="1"/>
    <col min="5" max="5" width="10.140625" customWidth="1"/>
    <col min="6" max="6" width="16.42578125" customWidth="1"/>
    <col min="7" max="7" width="17.42578125" customWidth="1"/>
    <col min="8" max="8" width="20.28515625" customWidth="1"/>
    <col min="9" max="9" width="15.7109375" customWidth="1"/>
    <col min="10" max="10" width="14.140625" customWidth="1"/>
    <col min="11" max="11" width="16.85546875" customWidth="1"/>
    <col min="12" max="12" width="12.5703125" customWidth="1"/>
    <col min="13" max="13" width="15.28515625" customWidth="1"/>
    <col min="14" max="14" width="22.28515625" customWidth="1"/>
    <col min="15" max="15" width="18.5703125" customWidth="1"/>
    <col min="16" max="16" width="23.140625" customWidth="1"/>
    <col min="17" max="17" width="14.5703125" customWidth="1"/>
    <col min="18" max="18" width="15" customWidth="1"/>
    <col min="19" max="19" width="15.85546875" customWidth="1"/>
    <col min="20" max="20" width="17.42578125" customWidth="1"/>
    <col min="21" max="21" width="21" customWidth="1"/>
    <col min="22" max="22" width="18.5703125" customWidth="1"/>
    <col min="23" max="23" width="18.140625" customWidth="1"/>
    <col min="24" max="24" width="16" customWidth="1"/>
    <col min="25" max="25" width="18.140625" customWidth="1"/>
    <col min="26" max="26" width="14.42578125" customWidth="1"/>
    <col min="27" max="27" width="17.5703125" customWidth="1"/>
    <col min="28" max="28" width="12.140625" customWidth="1"/>
    <col min="29" max="29" width="21" customWidth="1"/>
    <col min="30" max="30" width="12.85546875" customWidth="1"/>
    <col min="31" max="31" width="19.7109375" customWidth="1"/>
  </cols>
  <sheetData>
    <row r="1" spans="1:31" ht="64.5" customHeight="1" x14ac:dyDescent="0.25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7.75" customHeight="1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22.5" customHeight="1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25.5" customHeight="1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39" customHeight="1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33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26.25" customHeight="1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31.2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33.75" customHeight="1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21" customHeight="1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104.25" customHeight="1" x14ac:dyDescent="0.25">
      <c r="A11" s="34" t="s">
        <v>64</v>
      </c>
      <c r="B11" s="32" t="s">
        <v>36</v>
      </c>
      <c r="C11" s="34" t="s">
        <v>23</v>
      </c>
      <c r="D11" s="32" t="s">
        <v>21</v>
      </c>
      <c r="E11" s="27">
        <v>1</v>
      </c>
      <c r="F11" s="11">
        <v>3195.6299999999997</v>
      </c>
      <c r="G11" s="11">
        <v>2122.7399999999998</v>
      </c>
      <c r="H11" s="11">
        <v>1630.37</v>
      </c>
      <c r="I11" s="11">
        <v>0</v>
      </c>
      <c r="J11" s="11">
        <v>0</v>
      </c>
      <c r="K11" s="11">
        <v>492.37</v>
      </c>
      <c r="L11" s="11">
        <v>0</v>
      </c>
      <c r="M11" s="38">
        <v>203.84</v>
      </c>
      <c r="N11" s="11">
        <v>115.96</v>
      </c>
      <c r="O11" s="11">
        <v>78.040000000000006</v>
      </c>
      <c r="P11" s="12">
        <v>0</v>
      </c>
      <c r="Q11" s="11">
        <v>98.77</v>
      </c>
      <c r="R11" s="11">
        <v>98.96</v>
      </c>
      <c r="S11" s="11">
        <v>129.22999999999999</v>
      </c>
      <c r="T11" s="11">
        <v>64.22</v>
      </c>
      <c r="U11" s="11">
        <v>0</v>
      </c>
      <c r="V11" s="11">
        <v>18.91</v>
      </c>
      <c r="W11" s="11">
        <v>0</v>
      </c>
      <c r="X11" s="11">
        <v>395.77000000000004</v>
      </c>
      <c r="Y11" s="13">
        <v>303.97000000000003</v>
      </c>
      <c r="Z11" s="11">
        <v>0</v>
      </c>
      <c r="AA11" s="11">
        <v>0</v>
      </c>
      <c r="AB11" s="11">
        <v>91.8</v>
      </c>
      <c r="AC11" s="10">
        <v>0</v>
      </c>
      <c r="AD11" s="10">
        <v>63.19</v>
      </c>
      <c r="AE11" s="10">
        <v>538.6</v>
      </c>
    </row>
    <row r="12" spans="1:31" ht="83.25" customHeight="1" x14ac:dyDescent="0.25">
      <c r="A12" s="34" t="s">
        <v>64</v>
      </c>
      <c r="B12" s="32" t="s">
        <v>37</v>
      </c>
      <c r="C12" s="34" t="s">
        <v>24</v>
      </c>
      <c r="D12" s="32" t="s">
        <v>21</v>
      </c>
      <c r="E12" s="27">
        <v>1</v>
      </c>
      <c r="F12" s="11">
        <v>8967.7369999999992</v>
      </c>
      <c r="G12" s="11">
        <v>4982.16</v>
      </c>
      <c r="H12" s="11">
        <v>3826.54</v>
      </c>
      <c r="I12" s="11">
        <v>0</v>
      </c>
      <c r="J12" s="11">
        <v>0</v>
      </c>
      <c r="K12" s="11">
        <v>1155.6199999999999</v>
      </c>
      <c r="L12" s="11">
        <v>0</v>
      </c>
      <c r="M12" s="11">
        <v>825.44</v>
      </c>
      <c r="N12" s="11">
        <v>100.78</v>
      </c>
      <c r="O12" s="11">
        <v>539.37</v>
      </c>
      <c r="P12" s="12">
        <v>0</v>
      </c>
      <c r="Q12" s="11">
        <v>48.67</v>
      </c>
      <c r="R12" s="11">
        <v>202.78</v>
      </c>
      <c r="S12" s="11">
        <v>225.88</v>
      </c>
      <c r="T12" s="11">
        <v>413.74</v>
      </c>
      <c r="U12" s="11">
        <v>0</v>
      </c>
      <c r="V12" s="11">
        <v>243.42</v>
      </c>
      <c r="W12" s="11">
        <v>0</v>
      </c>
      <c r="X12" s="11">
        <v>1854.71</v>
      </c>
      <c r="Y12" s="13">
        <v>1424.51</v>
      </c>
      <c r="Z12" s="11">
        <v>0</v>
      </c>
      <c r="AA12" s="11">
        <v>0</v>
      </c>
      <c r="AB12" s="11">
        <v>430.2</v>
      </c>
      <c r="AC12" s="10">
        <v>0</v>
      </c>
      <c r="AD12" s="10">
        <v>170.93699999999995</v>
      </c>
      <c r="AE12" s="10"/>
    </row>
    <row r="13" spans="1:31" ht="83.25" customHeight="1" x14ac:dyDescent="0.25">
      <c r="A13" s="34" t="s">
        <v>64</v>
      </c>
      <c r="B13" s="34" t="s">
        <v>51</v>
      </c>
      <c r="C13" s="34" t="s">
        <v>52</v>
      </c>
      <c r="D13" s="32" t="s">
        <v>25</v>
      </c>
      <c r="E13" s="27">
        <v>1</v>
      </c>
      <c r="F13" s="11">
        <v>273405.55000000005</v>
      </c>
      <c r="G13" s="11">
        <v>152984.95000000001</v>
      </c>
      <c r="H13" s="11">
        <v>117499.96</v>
      </c>
      <c r="I13" s="11">
        <v>0</v>
      </c>
      <c r="J13" s="11">
        <v>0</v>
      </c>
      <c r="K13" s="11">
        <v>35484.99</v>
      </c>
      <c r="L13" s="11">
        <v>0</v>
      </c>
      <c r="M13" s="11">
        <v>28943.9</v>
      </c>
      <c r="N13" s="11">
        <v>0</v>
      </c>
      <c r="O13" s="11">
        <v>8416.44</v>
      </c>
      <c r="P13" s="11">
        <v>0</v>
      </c>
      <c r="Q13" s="11">
        <v>13234.78</v>
      </c>
      <c r="R13" s="11">
        <v>15149.06</v>
      </c>
      <c r="S13" s="11">
        <v>3047.2</v>
      </c>
      <c r="T13" s="11">
        <v>6404.24</v>
      </c>
      <c r="U13" s="11">
        <v>0</v>
      </c>
      <c r="V13" s="11">
        <v>4478.82</v>
      </c>
      <c r="W13" s="11">
        <v>0</v>
      </c>
      <c r="X13" s="11">
        <v>33775.380000000005</v>
      </c>
      <c r="Y13" s="11">
        <v>25941.15</v>
      </c>
      <c r="Z13" s="11">
        <v>0</v>
      </c>
      <c r="AA13" s="11">
        <v>0</v>
      </c>
      <c r="AB13" s="11">
        <v>7834.23</v>
      </c>
      <c r="AC13" s="10">
        <v>0</v>
      </c>
      <c r="AD13" s="10">
        <v>15387.220000000001</v>
      </c>
      <c r="AE13" s="10"/>
    </row>
    <row r="14" spans="1:31" ht="30.75" customHeight="1" x14ac:dyDescent="0.25">
      <c r="A14" s="55">
        <v>2024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105" customHeight="1" x14ac:dyDescent="0.25">
      <c r="A15" s="34" t="s">
        <v>64</v>
      </c>
      <c r="B15" s="32" t="s">
        <v>36</v>
      </c>
      <c r="C15" s="34" t="s">
        <v>23</v>
      </c>
      <c r="D15" s="32" t="s">
        <v>21</v>
      </c>
      <c r="E15" s="27">
        <v>1</v>
      </c>
      <c r="F15" s="11">
        <v>3247.9470000000001</v>
      </c>
      <c r="G15" s="11">
        <v>2196.9299999999998</v>
      </c>
      <c r="H15" s="11">
        <v>1687.35</v>
      </c>
      <c r="I15" s="11">
        <v>0</v>
      </c>
      <c r="J15" s="11">
        <v>0</v>
      </c>
      <c r="K15" s="11">
        <v>509.58</v>
      </c>
      <c r="L15" s="11">
        <v>0</v>
      </c>
      <c r="M15" s="38">
        <v>197.15700000000004</v>
      </c>
      <c r="N15" s="11">
        <v>116.52700000000004</v>
      </c>
      <c r="O15" s="11">
        <v>80.63</v>
      </c>
      <c r="P15" s="12">
        <v>0</v>
      </c>
      <c r="Q15" s="11">
        <v>99.02</v>
      </c>
      <c r="R15" s="11">
        <v>103.48</v>
      </c>
      <c r="S15" s="11">
        <v>105.13</v>
      </c>
      <c r="T15" s="11">
        <v>72.52</v>
      </c>
      <c r="U15" s="11">
        <v>0</v>
      </c>
      <c r="V15" s="11">
        <v>33.5</v>
      </c>
      <c r="W15" s="11">
        <v>0</v>
      </c>
      <c r="X15" s="11">
        <v>408.61</v>
      </c>
      <c r="Y15" s="13">
        <v>313.83</v>
      </c>
      <c r="Z15" s="11">
        <v>0</v>
      </c>
      <c r="AA15" s="11">
        <v>0</v>
      </c>
      <c r="AB15" s="11">
        <v>94.78</v>
      </c>
      <c r="AC15" s="10">
        <v>0</v>
      </c>
      <c r="AD15" s="10">
        <v>31.6</v>
      </c>
      <c r="AE15" s="10">
        <v>538.6</v>
      </c>
    </row>
    <row r="16" spans="1:31" ht="105" customHeight="1" x14ac:dyDescent="0.25">
      <c r="A16" s="34" t="s">
        <v>64</v>
      </c>
      <c r="B16" s="32" t="s">
        <v>37</v>
      </c>
      <c r="C16" s="34" t="s">
        <v>24</v>
      </c>
      <c r="D16" s="32" t="s">
        <v>21</v>
      </c>
      <c r="E16" s="27">
        <v>1</v>
      </c>
      <c r="F16" s="11">
        <v>10132.489999999998</v>
      </c>
      <c r="G16" s="11">
        <v>6223.5499999999993</v>
      </c>
      <c r="H16" s="11">
        <v>4779.99</v>
      </c>
      <c r="I16" s="11">
        <v>0</v>
      </c>
      <c r="J16" s="11">
        <v>0</v>
      </c>
      <c r="K16" s="11">
        <v>1443.56</v>
      </c>
      <c r="L16" s="11">
        <v>0</v>
      </c>
      <c r="M16" s="11">
        <v>827.59</v>
      </c>
      <c r="N16" s="11">
        <v>0</v>
      </c>
      <c r="O16" s="11">
        <v>612.16999999999996</v>
      </c>
      <c r="P16" s="12">
        <v>0</v>
      </c>
      <c r="Q16" s="11">
        <v>45.59</v>
      </c>
      <c r="R16" s="11">
        <v>204.98</v>
      </c>
      <c r="S16" s="11">
        <v>252.94</v>
      </c>
      <c r="T16" s="11">
        <v>318.26</v>
      </c>
      <c r="U16" s="11">
        <v>0</v>
      </c>
      <c r="V16" s="11">
        <v>246.03</v>
      </c>
      <c r="W16" s="11">
        <v>0</v>
      </c>
      <c r="X16" s="11">
        <v>1868.4899999999998</v>
      </c>
      <c r="Y16" s="13">
        <v>1435.09</v>
      </c>
      <c r="Z16" s="11">
        <v>0</v>
      </c>
      <c r="AA16" s="11">
        <v>0</v>
      </c>
      <c r="AB16" s="11">
        <v>433.4</v>
      </c>
      <c r="AC16" s="10">
        <v>0</v>
      </c>
      <c r="AD16" s="10">
        <v>145.06</v>
      </c>
      <c r="AE16" s="39"/>
    </row>
    <row r="17" spans="1:31" ht="105" customHeight="1" x14ac:dyDescent="0.25">
      <c r="A17" s="34" t="s">
        <v>64</v>
      </c>
      <c r="B17" s="34" t="s">
        <v>51</v>
      </c>
      <c r="C17" s="34" t="s">
        <v>52</v>
      </c>
      <c r="D17" s="32" t="s">
        <v>25</v>
      </c>
      <c r="E17" s="27">
        <v>1</v>
      </c>
      <c r="F17" s="11">
        <v>288488.71000000002</v>
      </c>
      <c r="G17" s="11">
        <v>163586.47</v>
      </c>
      <c r="H17" s="11">
        <v>125642.45</v>
      </c>
      <c r="I17" s="11">
        <v>0</v>
      </c>
      <c r="J17" s="11">
        <v>0</v>
      </c>
      <c r="K17" s="11">
        <v>37944.019999999997</v>
      </c>
      <c r="L17" s="11">
        <v>0</v>
      </c>
      <c r="M17" s="11">
        <v>30589.08</v>
      </c>
      <c r="N17" s="11">
        <v>0</v>
      </c>
      <c r="O17" s="11">
        <v>8894.86</v>
      </c>
      <c r="P17" s="11">
        <v>0</v>
      </c>
      <c r="Q17" s="11">
        <v>13987.04</v>
      </c>
      <c r="R17" s="11">
        <v>16010.12</v>
      </c>
      <c r="S17" s="11">
        <v>3219.2</v>
      </c>
      <c r="T17" s="11">
        <v>6768.26</v>
      </c>
      <c r="U17" s="11">
        <v>0</v>
      </c>
      <c r="V17" s="11">
        <v>4733.3999999999996</v>
      </c>
      <c r="W17" s="11">
        <v>0</v>
      </c>
      <c r="X17" s="11">
        <v>35607.300000000003</v>
      </c>
      <c r="Y17" s="11">
        <v>27348.16</v>
      </c>
      <c r="Z17" s="11">
        <v>0</v>
      </c>
      <c r="AA17" s="11">
        <v>0</v>
      </c>
      <c r="AB17" s="11">
        <v>8259.14</v>
      </c>
      <c r="AC17" s="10">
        <v>0</v>
      </c>
      <c r="AD17" s="10">
        <v>13987.84</v>
      </c>
      <c r="AE17" s="39"/>
    </row>
    <row r="18" spans="1:31" ht="30" customHeight="1" x14ac:dyDescent="0.25">
      <c r="A18" s="55">
        <v>2025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05.75" customHeight="1" x14ac:dyDescent="0.25">
      <c r="A19" s="34" t="s">
        <v>64</v>
      </c>
      <c r="B19" s="32" t="s">
        <v>36</v>
      </c>
      <c r="C19" s="34" t="s">
        <v>23</v>
      </c>
      <c r="D19" s="32" t="s">
        <v>21</v>
      </c>
      <c r="E19" s="27">
        <v>1</v>
      </c>
      <c r="F19" s="11">
        <v>3296.6280000000002</v>
      </c>
      <c r="G19" s="11">
        <v>2081.3000000000002</v>
      </c>
      <c r="H19" s="11">
        <v>1598.54</v>
      </c>
      <c r="I19" s="11"/>
      <c r="J19" s="11"/>
      <c r="K19" s="11">
        <v>482.76</v>
      </c>
      <c r="L19" s="11">
        <v>0</v>
      </c>
      <c r="M19" s="38">
        <v>237.83</v>
      </c>
      <c r="N19" s="11">
        <v>0</v>
      </c>
      <c r="O19" s="11">
        <v>72.3</v>
      </c>
      <c r="P19" s="12">
        <v>0</v>
      </c>
      <c r="Q19" s="11">
        <v>154.91</v>
      </c>
      <c r="R19" s="11">
        <v>107.74</v>
      </c>
      <c r="S19" s="11">
        <v>94.26</v>
      </c>
      <c r="T19" s="11">
        <v>65.02</v>
      </c>
      <c r="U19" s="11">
        <v>0</v>
      </c>
      <c r="V19" s="11">
        <v>30.03</v>
      </c>
      <c r="W19" s="11">
        <v>0</v>
      </c>
      <c r="X19" s="11">
        <v>373.7</v>
      </c>
      <c r="Y19" s="13">
        <v>287.02</v>
      </c>
      <c r="Z19" s="11"/>
      <c r="AA19" s="11"/>
      <c r="AB19" s="11">
        <v>86.68</v>
      </c>
      <c r="AC19" s="10">
        <v>0</v>
      </c>
      <c r="AD19" s="10">
        <v>151.83799999999999</v>
      </c>
      <c r="AE19" s="11">
        <v>538.6</v>
      </c>
    </row>
    <row r="20" spans="1:31" ht="105.75" customHeight="1" x14ac:dyDescent="0.25">
      <c r="A20" s="34" t="s">
        <v>64</v>
      </c>
      <c r="B20" s="32" t="s">
        <v>37</v>
      </c>
      <c r="C20" s="34" t="s">
        <v>24</v>
      </c>
      <c r="D20" s="32" t="s">
        <v>21</v>
      </c>
      <c r="E20" s="27">
        <v>1</v>
      </c>
      <c r="F20" s="11">
        <v>10496.749</v>
      </c>
      <c r="G20" s="11">
        <v>6185.37</v>
      </c>
      <c r="H20" s="11">
        <v>4750.67</v>
      </c>
      <c r="I20" s="11"/>
      <c r="J20" s="11"/>
      <c r="K20" s="11">
        <v>1434.7</v>
      </c>
      <c r="L20" s="11">
        <v>0</v>
      </c>
      <c r="M20" s="11">
        <v>739.17</v>
      </c>
      <c r="N20" s="11">
        <v>0</v>
      </c>
      <c r="O20" s="11">
        <v>630.9</v>
      </c>
      <c r="P20" s="12">
        <v>0</v>
      </c>
      <c r="Q20" s="11">
        <v>48.85</v>
      </c>
      <c r="R20" s="11">
        <v>191.98</v>
      </c>
      <c r="S20" s="11">
        <v>407.04</v>
      </c>
      <c r="T20" s="11">
        <v>391.67</v>
      </c>
      <c r="U20" s="11">
        <v>0</v>
      </c>
      <c r="V20" s="11">
        <v>230.38</v>
      </c>
      <c r="W20" s="11">
        <v>0</v>
      </c>
      <c r="X20" s="11">
        <v>1690.07</v>
      </c>
      <c r="Y20" s="13">
        <v>1298.06</v>
      </c>
      <c r="Z20" s="11"/>
      <c r="AA20" s="11"/>
      <c r="AB20" s="11">
        <v>392.01</v>
      </c>
      <c r="AC20" s="10">
        <v>0</v>
      </c>
      <c r="AD20" s="10">
        <v>612.21900000000005</v>
      </c>
      <c r="AE20" s="11"/>
    </row>
    <row r="21" spans="1:31" ht="105.75" customHeight="1" x14ac:dyDescent="0.25">
      <c r="A21" s="34" t="s">
        <v>64</v>
      </c>
      <c r="B21" s="34" t="s">
        <v>51</v>
      </c>
      <c r="C21" s="34" t="s">
        <v>52</v>
      </c>
      <c r="D21" s="32" t="s">
        <v>25</v>
      </c>
      <c r="E21" s="27">
        <v>1</v>
      </c>
      <c r="F21" s="11">
        <v>294650.86200000002</v>
      </c>
      <c r="G21" s="11">
        <v>162434.49</v>
      </c>
      <c r="H21" s="11">
        <v>124757.67</v>
      </c>
      <c r="I21" s="11">
        <v>0</v>
      </c>
      <c r="J21" s="11">
        <v>0</v>
      </c>
      <c r="K21" s="11">
        <v>37676.82</v>
      </c>
      <c r="L21" s="11">
        <v>0</v>
      </c>
      <c r="M21" s="11">
        <v>28604.5</v>
      </c>
      <c r="N21" s="11">
        <v>0</v>
      </c>
      <c r="O21" s="11">
        <v>7094.16</v>
      </c>
      <c r="P21" s="11">
        <v>0</v>
      </c>
      <c r="Q21" s="11">
        <v>13086.7</v>
      </c>
      <c r="R21" s="11">
        <v>14976.93</v>
      </c>
      <c r="S21" s="11">
        <v>3013</v>
      </c>
      <c r="T21" s="11">
        <v>6332.34</v>
      </c>
      <c r="U21" s="11">
        <v>0</v>
      </c>
      <c r="V21" s="11">
        <v>4430.16</v>
      </c>
      <c r="W21" s="11">
        <v>0</v>
      </c>
      <c r="X21" s="11">
        <v>34540.840000000004</v>
      </c>
      <c r="Y21" s="11">
        <v>26529.06</v>
      </c>
      <c r="Z21" s="11">
        <v>0</v>
      </c>
      <c r="AA21" s="11">
        <v>0</v>
      </c>
      <c r="AB21" s="11">
        <v>8011.78</v>
      </c>
      <c r="AC21" s="10">
        <v>0</v>
      </c>
      <c r="AD21" s="10">
        <v>27231.901999999998</v>
      </c>
      <c r="AE21" s="11"/>
    </row>
    <row r="22" spans="1:31" ht="34.5" customHeight="1" x14ac:dyDescent="0.25"/>
    <row r="23" spans="1:31" ht="77.25" customHeight="1" x14ac:dyDescent="0.25">
      <c r="A23" s="47" t="s">
        <v>67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1" ht="15.75" customHeight="1" x14ac:dyDescent="0.25">
      <c r="A24" s="64" t="s">
        <v>0</v>
      </c>
      <c r="B24" s="61" t="s">
        <v>26</v>
      </c>
      <c r="C24" s="64" t="s">
        <v>1</v>
      </c>
      <c r="D24" s="64"/>
      <c r="E24" s="64"/>
      <c r="F24" s="61" t="s">
        <v>27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1:31" ht="15.75" x14ac:dyDescent="0.25">
      <c r="A25" s="64"/>
      <c r="B25" s="61"/>
      <c r="C25" s="65" t="s">
        <v>2</v>
      </c>
      <c r="D25" s="65" t="s">
        <v>3</v>
      </c>
      <c r="E25" s="64" t="s">
        <v>4</v>
      </c>
      <c r="F25" s="62" t="s">
        <v>46</v>
      </c>
      <c r="G25" s="66" t="s">
        <v>5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</row>
    <row r="26" spans="1:31" ht="15.75" x14ac:dyDescent="0.25">
      <c r="A26" s="64"/>
      <c r="B26" s="61"/>
      <c r="C26" s="65"/>
      <c r="D26" s="65"/>
      <c r="E26" s="64"/>
      <c r="F26" s="62"/>
      <c r="G26" s="61" t="s">
        <v>6</v>
      </c>
      <c r="H26" s="61"/>
      <c r="I26" s="61"/>
      <c r="J26" s="61"/>
      <c r="K26" s="61"/>
      <c r="L26" s="61"/>
      <c r="M26" s="61" t="s">
        <v>47</v>
      </c>
      <c r="N26" s="61"/>
      <c r="O26" s="61"/>
      <c r="P26" s="61" t="s">
        <v>30</v>
      </c>
      <c r="Q26" s="61" t="s">
        <v>7</v>
      </c>
      <c r="R26" s="61" t="s">
        <v>31</v>
      </c>
      <c r="S26" s="61" t="s">
        <v>8</v>
      </c>
      <c r="T26" s="61" t="s">
        <v>9</v>
      </c>
      <c r="U26" s="61" t="s">
        <v>48</v>
      </c>
      <c r="V26" s="61" t="s">
        <v>10</v>
      </c>
      <c r="W26" s="61" t="s">
        <v>11</v>
      </c>
      <c r="X26" s="61" t="s">
        <v>80</v>
      </c>
      <c r="Y26" s="61"/>
      <c r="Z26" s="61"/>
      <c r="AA26" s="61"/>
      <c r="AB26" s="61"/>
      <c r="AC26" s="61"/>
      <c r="AD26" s="61" t="s">
        <v>12</v>
      </c>
    </row>
    <row r="27" spans="1:31" ht="15.75" x14ac:dyDescent="0.25">
      <c r="A27" s="64"/>
      <c r="B27" s="61"/>
      <c r="C27" s="65"/>
      <c r="D27" s="65"/>
      <c r="E27" s="64"/>
      <c r="F27" s="62"/>
      <c r="G27" s="62" t="s">
        <v>13</v>
      </c>
      <c r="H27" s="61" t="s">
        <v>5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 t="s">
        <v>49</v>
      </c>
      <c r="Y27" s="61" t="s">
        <v>5</v>
      </c>
      <c r="Z27" s="61"/>
      <c r="AA27" s="61"/>
      <c r="AB27" s="61"/>
      <c r="AC27" s="61"/>
      <c r="AD27" s="61"/>
    </row>
    <row r="28" spans="1:31" ht="61.5" customHeight="1" x14ac:dyDescent="0.25">
      <c r="A28" s="64"/>
      <c r="B28" s="61"/>
      <c r="C28" s="65"/>
      <c r="D28" s="65"/>
      <c r="E28" s="64"/>
      <c r="F28" s="62"/>
      <c r="G28" s="62"/>
      <c r="H28" s="61" t="s">
        <v>15</v>
      </c>
      <c r="I28" s="61" t="s">
        <v>16</v>
      </c>
      <c r="J28" s="61" t="s">
        <v>17</v>
      </c>
      <c r="K28" s="61" t="s">
        <v>18</v>
      </c>
      <c r="L28" s="61" t="s">
        <v>19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61" t="s">
        <v>15</v>
      </c>
      <c r="Z28" s="61" t="s">
        <v>16</v>
      </c>
      <c r="AA28" s="61" t="s">
        <v>17</v>
      </c>
      <c r="AB28" s="61" t="s">
        <v>18</v>
      </c>
      <c r="AC28" s="61" t="s">
        <v>19</v>
      </c>
      <c r="AD28" s="61"/>
    </row>
    <row r="29" spans="1:31" ht="15.75" x14ac:dyDescent="0.25">
      <c r="A29" s="64"/>
      <c r="B29" s="61"/>
      <c r="C29" s="65"/>
      <c r="D29" s="65"/>
      <c r="E29" s="64"/>
      <c r="F29" s="62"/>
      <c r="G29" s="62"/>
      <c r="H29" s="61"/>
      <c r="I29" s="61"/>
      <c r="J29" s="61"/>
      <c r="K29" s="61"/>
      <c r="L29" s="61"/>
      <c r="M29" s="62" t="s">
        <v>14</v>
      </c>
      <c r="N29" s="61" t="s">
        <v>33</v>
      </c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61"/>
      <c r="Z29" s="61"/>
      <c r="AA29" s="61"/>
      <c r="AB29" s="61"/>
      <c r="AC29" s="61"/>
      <c r="AD29" s="61"/>
    </row>
    <row r="30" spans="1:31" ht="138" customHeight="1" x14ac:dyDescent="0.25">
      <c r="A30" s="64"/>
      <c r="B30" s="61"/>
      <c r="C30" s="65"/>
      <c r="D30" s="65"/>
      <c r="E30" s="64"/>
      <c r="F30" s="62"/>
      <c r="G30" s="62"/>
      <c r="H30" s="61"/>
      <c r="I30" s="61"/>
      <c r="J30" s="61"/>
      <c r="K30" s="61"/>
      <c r="L30" s="61"/>
      <c r="M30" s="62"/>
      <c r="N30" s="40" t="s">
        <v>34</v>
      </c>
      <c r="O30" s="40" t="s">
        <v>35</v>
      </c>
      <c r="P30" s="61"/>
      <c r="Q30" s="61"/>
      <c r="R30" s="61"/>
      <c r="S30" s="61"/>
      <c r="T30" s="61"/>
      <c r="U30" s="61"/>
      <c r="V30" s="61"/>
      <c r="W30" s="61"/>
      <c r="X30" s="62"/>
      <c r="Y30" s="61"/>
      <c r="Z30" s="61"/>
      <c r="AA30" s="61"/>
      <c r="AB30" s="61"/>
      <c r="AC30" s="61"/>
      <c r="AD30" s="61"/>
    </row>
    <row r="31" spans="1:31" ht="15.75" x14ac:dyDescent="0.25">
      <c r="A31" s="35">
        <v>1</v>
      </c>
      <c r="B31" s="35">
        <v>2</v>
      </c>
      <c r="C31" s="41">
        <v>3</v>
      </c>
      <c r="D31" s="35">
        <v>4</v>
      </c>
      <c r="E31" s="41">
        <v>5</v>
      </c>
      <c r="F31" s="35">
        <v>6</v>
      </c>
      <c r="G31" s="41">
        <v>7</v>
      </c>
      <c r="H31" s="35">
        <v>8</v>
      </c>
      <c r="I31" s="41">
        <v>9</v>
      </c>
      <c r="J31" s="35">
        <v>10</v>
      </c>
      <c r="K31" s="41">
        <v>11</v>
      </c>
      <c r="L31" s="35">
        <v>12</v>
      </c>
      <c r="M31" s="41">
        <v>13</v>
      </c>
      <c r="N31" s="35">
        <v>14</v>
      </c>
      <c r="O31" s="41">
        <v>15</v>
      </c>
      <c r="P31" s="35">
        <v>16</v>
      </c>
      <c r="Q31" s="41">
        <v>17</v>
      </c>
      <c r="R31" s="35">
        <v>18</v>
      </c>
      <c r="S31" s="41">
        <v>19</v>
      </c>
      <c r="T31" s="35">
        <v>20</v>
      </c>
      <c r="U31" s="41">
        <v>21</v>
      </c>
      <c r="V31" s="35">
        <v>22</v>
      </c>
      <c r="W31" s="41">
        <v>23</v>
      </c>
      <c r="X31" s="35">
        <v>24</v>
      </c>
      <c r="Y31" s="41">
        <v>25</v>
      </c>
      <c r="Z31" s="35">
        <v>26</v>
      </c>
      <c r="AA31" s="41">
        <v>27</v>
      </c>
      <c r="AB31" s="35">
        <v>28</v>
      </c>
      <c r="AC31" s="41">
        <v>29</v>
      </c>
      <c r="AD31" s="35">
        <v>30</v>
      </c>
    </row>
    <row r="32" spans="1:31" ht="23.25" x14ac:dyDescent="0.25">
      <c r="A32" s="48">
        <v>2023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ht="78.75" x14ac:dyDescent="0.25">
      <c r="A33" s="61" t="s">
        <v>64</v>
      </c>
      <c r="B33" s="30" t="s">
        <v>36</v>
      </c>
      <c r="C33" s="30" t="s">
        <v>23</v>
      </c>
      <c r="D33" s="42" t="s">
        <v>21</v>
      </c>
      <c r="E33" s="8">
        <v>1</v>
      </c>
      <c r="F33" s="9">
        <f t="shared" ref="F33:F34" si="0">SUM(G33,M33,Q33,R33,S33,T33,V33,W33,X33,AD33,P33,U33)</f>
        <v>2995.6499999999992</v>
      </c>
      <c r="G33" s="9">
        <f t="shared" ref="G33:G34" si="1">SUM(H33:L33)</f>
        <v>1846.9499999999998</v>
      </c>
      <c r="H33" s="9">
        <v>1418.55</v>
      </c>
      <c r="I33" s="43">
        <v>0</v>
      </c>
      <c r="J33" s="43">
        <v>0</v>
      </c>
      <c r="K33" s="9">
        <f t="shared" ref="K33:K34" si="2">ROUND(H33*0.302,2)</f>
        <v>428.4</v>
      </c>
      <c r="L33" s="43">
        <v>0</v>
      </c>
      <c r="M33" s="43">
        <v>348.88</v>
      </c>
      <c r="N33" s="43">
        <v>108.67</v>
      </c>
      <c r="O33" s="43">
        <v>73.13</v>
      </c>
      <c r="P33" s="16">
        <v>0</v>
      </c>
      <c r="Q33" s="43">
        <v>92.56</v>
      </c>
      <c r="R33" s="43">
        <v>92.74</v>
      </c>
      <c r="S33" s="43">
        <v>121.1</v>
      </c>
      <c r="T33" s="43">
        <v>60.18</v>
      </c>
      <c r="U33" s="9">
        <v>0</v>
      </c>
      <c r="V33" s="43">
        <v>17.72</v>
      </c>
      <c r="W33" s="43">
        <v>0</v>
      </c>
      <c r="X33" s="9">
        <f t="shared" ref="X33:X34" si="3">SUM(Y33:AC33)</f>
        <v>346.23</v>
      </c>
      <c r="Y33" s="17">
        <v>265.92</v>
      </c>
      <c r="Z33" s="43">
        <v>0</v>
      </c>
      <c r="AA33" s="43">
        <v>0</v>
      </c>
      <c r="AB33" s="9">
        <f t="shared" ref="AB33:AB34" si="4">ROUND(Y33*0.302,2)</f>
        <v>80.31</v>
      </c>
      <c r="AC33" s="14">
        <v>0</v>
      </c>
      <c r="AD33" s="14">
        <f>59.21+10.08</f>
        <v>69.290000000000006</v>
      </c>
    </row>
    <row r="34" spans="1:30" ht="63" x14ac:dyDescent="0.25">
      <c r="A34" s="61"/>
      <c r="B34" s="30" t="s">
        <v>37</v>
      </c>
      <c r="C34" s="30" t="s">
        <v>24</v>
      </c>
      <c r="D34" s="42" t="s">
        <v>21</v>
      </c>
      <c r="E34" s="8">
        <v>1</v>
      </c>
      <c r="F34" s="9">
        <f t="shared" si="0"/>
        <v>4327.7699999999995</v>
      </c>
      <c r="G34" s="9">
        <f t="shared" si="1"/>
        <v>2243.91</v>
      </c>
      <c r="H34" s="9">
        <v>1723.43</v>
      </c>
      <c r="I34" s="43">
        <v>0</v>
      </c>
      <c r="J34" s="43">
        <v>0</v>
      </c>
      <c r="K34" s="9">
        <f t="shared" si="2"/>
        <v>520.48</v>
      </c>
      <c r="L34" s="43">
        <v>0</v>
      </c>
      <c r="M34" s="43">
        <v>398.24</v>
      </c>
      <c r="N34" s="43">
        <v>48.62</v>
      </c>
      <c r="O34" s="43">
        <v>260.22000000000003</v>
      </c>
      <c r="P34" s="16">
        <v>0</v>
      </c>
      <c r="Q34" s="43">
        <v>23.48</v>
      </c>
      <c r="R34" s="43">
        <v>97.83</v>
      </c>
      <c r="S34" s="43">
        <v>205.47</v>
      </c>
      <c r="T34" s="43">
        <v>199.61</v>
      </c>
      <c r="U34" s="9">
        <v>0</v>
      </c>
      <c r="V34" s="43">
        <v>117.44</v>
      </c>
      <c r="W34" s="43">
        <v>0</v>
      </c>
      <c r="X34" s="9">
        <f t="shared" si="3"/>
        <v>835.34</v>
      </c>
      <c r="Y34" s="17">
        <v>641.58000000000004</v>
      </c>
      <c r="Z34" s="43">
        <v>0</v>
      </c>
      <c r="AA34" s="43">
        <v>0</v>
      </c>
      <c r="AB34" s="9">
        <f t="shared" si="4"/>
        <v>193.76</v>
      </c>
      <c r="AC34" s="14">
        <v>0</v>
      </c>
      <c r="AD34" s="14">
        <v>206.45</v>
      </c>
    </row>
    <row r="35" spans="1:30" ht="23.25" x14ac:dyDescent="0.25">
      <c r="A35" s="48">
        <v>2024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78.75" x14ac:dyDescent="0.25">
      <c r="A36" s="61" t="s">
        <v>64</v>
      </c>
      <c r="B36" s="30" t="s">
        <v>36</v>
      </c>
      <c r="C36" s="30" t="s">
        <v>23</v>
      </c>
      <c r="D36" s="42" t="s">
        <v>21</v>
      </c>
      <c r="E36" s="8">
        <v>1</v>
      </c>
      <c r="F36" s="9">
        <f t="shared" ref="F36:F37" si="5">SUM(G36,M36,Q36,R36,S36,T36,V36,W36,X36,AD36,P36,U36)</f>
        <v>3116.555304423498</v>
      </c>
      <c r="G36" s="9">
        <f t="shared" ref="G36:G37" si="6">SUM(H36:L36)</f>
        <v>1957.17</v>
      </c>
      <c r="H36" s="9">
        <v>1503.2</v>
      </c>
      <c r="I36" s="43">
        <v>0</v>
      </c>
      <c r="J36" s="43">
        <v>0</v>
      </c>
      <c r="K36" s="9">
        <f t="shared" ref="K36:K37" si="7">ROUND(H36*0.302,2)</f>
        <v>453.97</v>
      </c>
      <c r="L36" s="43">
        <v>0</v>
      </c>
      <c r="M36" s="43">
        <v>369.11206362397093</v>
      </c>
      <c r="N36" s="43">
        <v>115.15242180362139</v>
      </c>
      <c r="O36" s="43">
        <v>77.27234082948199</v>
      </c>
      <c r="P36" s="16">
        <v>0</v>
      </c>
      <c r="Q36" s="43">
        <v>94.889224795498905</v>
      </c>
      <c r="R36" s="43">
        <v>99.16653077375932</v>
      </c>
      <c r="S36" s="43">
        <v>100.75431859902264</v>
      </c>
      <c r="T36" s="43">
        <v>69.495420869008541</v>
      </c>
      <c r="U36" s="9">
        <v>0</v>
      </c>
      <c r="V36" s="43">
        <v>32.101397392398717</v>
      </c>
      <c r="W36" s="43">
        <v>0</v>
      </c>
      <c r="X36" s="9">
        <f t="shared" ref="X36:X37" si="8">SUM(Y36:AC36)</f>
        <v>363.6</v>
      </c>
      <c r="Y36" s="17">
        <v>279.26</v>
      </c>
      <c r="Z36" s="43">
        <v>0</v>
      </c>
      <c r="AA36" s="43">
        <v>0</v>
      </c>
      <c r="AB36" s="9">
        <f t="shared" ref="AB36:AB37" si="9">ROUND(Y36*0.302,2)</f>
        <v>84.34</v>
      </c>
      <c r="AC36" s="14">
        <v>0</v>
      </c>
      <c r="AD36" s="14">
        <v>30.266348369838333</v>
      </c>
    </row>
    <row r="37" spans="1:30" ht="63" x14ac:dyDescent="0.25">
      <c r="A37" s="61"/>
      <c r="B37" s="30" t="s">
        <v>37</v>
      </c>
      <c r="C37" s="30" t="s">
        <v>24</v>
      </c>
      <c r="D37" s="42" t="s">
        <v>21</v>
      </c>
      <c r="E37" s="8">
        <v>1</v>
      </c>
      <c r="F37" s="9">
        <f t="shared" si="5"/>
        <v>4559.6739830675515</v>
      </c>
      <c r="G37" s="9">
        <f t="shared" si="6"/>
        <v>2599.4300000000003</v>
      </c>
      <c r="H37" s="9">
        <v>1996.49</v>
      </c>
      <c r="I37" s="43">
        <v>0</v>
      </c>
      <c r="J37" s="43">
        <v>0</v>
      </c>
      <c r="K37" s="9">
        <f t="shared" si="7"/>
        <v>602.94000000000005</v>
      </c>
      <c r="L37" s="43">
        <v>0</v>
      </c>
      <c r="M37" s="43">
        <v>371.76917794379932</v>
      </c>
      <c r="N37" s="43">
        <v>0</v>
      </c>
      <c r="O37" s="43">
        <v>275.00053082451927</v>
      </c>
      <c r="P37" s="16">
        <v>0</v>
      </c>
      <c r="Q37" s="43">
        <v>20.479222562580073</v>
      </c>
      <c r="R37" s="43">
        <v>92.080892587550167</v>
      </c>
      <c r="S37" s="43">
        <v>195.26549867422074</v>
      </c>
      <c r="T37" s="43">
        <v>187.88822598949383</v>
      </c>
      <c r="U37" s="9">
        <v>0</v>
      </c>
      <c r="V37" s="43">
        <v>110.51867366050595</v>
      </c>
      <c r="W37" s="43">
        <v>0</v>
      </c>
      <c r="X37" s="9">
        <f t="shared" si="8"/>
        <v>780.37</v>
      </c>
      <c r="Y37" s="17">
        <v>599.36</v>
      </c>
      <c r="Z37" s="43">
        <v>0</v>
      </c>
      <c r="AA37" s="43">
        <v>0</v>
      </c>
      <c r="AB37" s="9">
        <f t="shared" si="9"/>
        <v>181.01</v>
      </c>
      <c r="AC37" s="14">
        <v>0</v>
      </c>
      <c r="AD37" s="14">
        <v>201.87229164940064</v>
      </c>
    </row>
    <row r="38" spans="1:3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80.25" customHeight="1" x14ac:dyDescent="0.25">
      <c r="A39" s="60" t="s">
        <v>69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</row>
    <row r="40" spans="1:30" ht="15.75" customHeight="1" x14ac:dyDescent="0.25">
      <c r="A40" s="64" t="s">
        <v>0</v>
      </c>
      <c r="B40" s="61" t="s">
        <v>26</v>
      </c>
      <c r="C40" s="64" t="s">
        <v>1</v>
      </c>
      <c r="D40" s="64"/>
      <c r="E40" s="64"/>
      <c r="F40" s="61" t="s">
        <v>27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</row>
    <row r="41" spans="1:30" ht="15.75" x14ac:dyDescent="0.25">
      <c r="A41" s="64"/>
      <c r="B41" s="61"/>
      <c r="C41" s="65" t="s">
        <v>2</v>
      </c>
      <c r="D41" s="65" t="s">
        <v>3</v>
      </c>
      <c r="E41" s="65" t="s">
        <v>4</v>
      </c>
      <c r="F41" s="62" t="s">
        <v>28</v>
      </c>
      <c r="G41" s="66" t="s">
        <v>5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ht="15.75" x14ac:dyDescent="0.25">
      <c r="A42" s="64"/>
      <c r="B42" s="61"/>
      <c r="C42" s="65"/>
      <c r="D42" s="65"/>
      <c r="E42" s="65"/>
      <c r="F42" s="62"/>
      <c r="G42" s="61" t="s">
        <v>6</v>
      </c>
      <c r="H42" s="61"/>
      <c r="I42" s="61"/>
      <c r="J42" s="61"/>
      <c r="K42" s="61"/>
      <c r="L42" s="61"/>
      <c r="M42" s="61" t="s">
        <v>29</v>
      </c>
      <c r="N42" s="61"/>
      <c r="O42" s="61"/>
      <c r="P42" s="61" t="s">
        <v>30</v>
      </c>
      <c r="Q42" s="61" t="s">
        <v>7</v>
      </c>
      <c r="R42" s="61" t="s">
        <v>31</v>
      </c>
      <c r="S42" s="61" t="s">
        <v>8</v>
      </c>
      <c r="T42" s="61" t="s">
        <v>9</v>
      </c>
      <c r="U42" s="61" t="s">
        <v>48</v>
      </c>
      <c r="V42" s="61" t="s">
        <v>10</v>
      </c>
      <c r="W42" s="61" t="s">
        <v>11</v>
      </c>
      <c r="X42" s="61" t="s">
        <v>80</v>
      </c>
      <c r="Y42" s="61"/>
      <c r="Z42" s="61"/>
      <c r="AA42" s="61"/>
      <c r="AB42" s="61"/>
      <c r="AC42" s="61"/>
      <c r="AD42" s="61" t="s">
        <v>12</v>
      </c>
    </row>
    <row r="43" spans="1:30" ht="15.75" x14ac:dyDescent="0.25">
      <c r="A43" s="64"/>
      <c r="B43" s="61"/>
      <c r="C43" s="65"/>
      <c r="D43" s="65"/>
      <c r="E43" s="65"/>
      <c r="F43" s="62"/>
      <c r="G43" s="62" t="s">
        <v>13</v>
      </c>
      <c r="H43" s="61" t="s">
        <v>5</v>
      </c>
      <c r="I43" s="61"/>
      <c r="J43" s="61"/>
      <c r="K43" s="61"/>
      <c r="L43" s="61"/>
      <c r="M43" s="61"/>
      <c r="N43" s="61"/>
      <c r="O43" s="61"/>
      <c r="P43" s="63"/>
      <c r="Q43" s="61"/>
      <c r="R43" s="61"/>
      <c r="S43" s="61"/>
      <c r="T43" s="61"/>
      <c r="U43" s="61"/>
      <c r="V43" s="61"/>
      <c r="W43" s="61"/>
      <c r="X43" s="62" t="s">
        <v>32</v>
      </c>
      <c r="Y43" s="61" t="s">
        <v>5</v>
      </c>
      <c r="Z43" s="61"/>
      <c r="AA43" s="61"/>
      <c r="AB43" s="61"/>
      <c r="AC43" s="61"/>
      <c r="AD43" s="61"/>
    </row>
    <row r="44" spans="1:30" ht="81.75" customHeight="1" x14ac:dyDescent="0.25">
      <c r="A44" s="64"/>
      <c r="B44" s="61"/>
      <c r="C44" s="65"/>
      <c r="D44" s="65"/>
      <c r="E44" s="65"/>
      <c r="F44" s="62"/>
      <c r="G44" s="62"/>
      <c r="H44" s="61" t="s">
        <v>15</v>
      </c>
      <c r="I44" s="61" t="s">
        <v>16</v>
      </c>
      <c r="J44" s="61" t="s">
        <v>17</v>
      </c>
      <c r="K44" s="61" t="s">
        <v>18</v>
      </c>
      <c r="L44" s="61" t="s">
        <v>19</v>
      </c>
      <c r="M44" s="61"/>
      <c r="N44" s="61"/>
      <c r="O44" s="61"/>
      <c r="P44" s="63"/>
      <c r="Q44" s="61"/>
      <c r="R44" s="61"/>
      <c r="S44" s="61"/>
      <c r="T44" s="61"/>
      <c r="U44" s="61"/>
      <c r="V44" s="61"/>
      <c r="W44" s="61"/>
      <c r="X44" s="62"/>
      <c r="Y44" s="61" t="s">
        <v>15</v>
      </c>
      <c r="Z44" s="61" t="s">
        <v>16</v>
      </c>
      <c r="AA44" s="61" t="s">
        <v>17</v>
      </c>
      <c r="AB44" s="61" t="s">
        <v>18</v>
      </c>
      <c r="AC44" s="61" t="s">
        <v>19</v>
      </c>
      <c r="AD44" s="61"/>
    </row>
    <row r="45" spans="1:30" ht="15" customHeight="1" x14ac:dyDescent="0.25">
      <c r="A45" s="64"/>
      <c r="B45" s="61"/>
      <c r="C45" s="65"/>
      <c r="D45" s="65"/>
      <c r="E45" s="65"/>
      <c r="F45" s="62"/>
      <c r="G45" s="62"/>
      <c r="H45" s="61"/>
      <c r="I45" s="61"/>
      <c r="J45" s="61"/>
      <c r="K45" s="61"/>
      <c r="L45" s="61"/>
      <c r="M45" s="62" t="s">
        <v>14</v>
      </c>
      <c r="N45" s="61" t="s">
        <v>33</v>
      </c>
      <c r="O45" s="63"/>
      <c r="P45" s="63"/>
      <c r="Q45" s="61"/>
      <c r="R45" s="61"/>
      <c r="S45" s="61"/>
      <c r="T45" s="61"/>
      <c r="U45" s="61"/>
      <c r="V45" s="61"/>
      <c r="W45" s="61"/>
      <c r="X45" s="62"/>
      <c r="Y45" s="61"/>
      <c r="Z45" s="61"/>
      <c r="AA45" s="61"/>
      <c r="AB45" s="61"/>
      <c r="AC45" s="61"/>
      <c r="AD45" s="61"/>
    </row>
    <row r="46" spans="1:30" ht="129.75" customHeight="1" x14ac:dyDescent="0.25">
      <c r="A46" s="64"/>
      <c r="B46" s="61"/>
      <c r="C46" s="65"/>
      <c r="D46" s="65"/>
      <c r="E46" s="65"/>
      <c r="F46" s="62"/>
      <c r="G46" s="62"/>
      <c r="H46" s="61"/>
      <c r="I46" s="61"/>
      <c r="J46" s="61"/>
      <c r="K46" s="61"/>
      <c r="L46" s="61"/>
      <c r="M46" s="62"/>
      <c r="N46" s="40" t="s">
        <v>34</v>
      </c>
      <c r="O46" s="40" t="s">
        <v>35</v>
      </c>
      <c r="P46" s="63"/>
      <c r="Q46" s="61"/>
      <c r="R46" s="61"/>
      <c r="S46" s="61"/>
      <c r="T46" s="61"/>
      <c r="U46" s="61"/>
      <c r="V46" s="61"/>
      <c r="W46" s="61"/>
      <c r="X46" s="62"/>
      <c r="Y46" s="61"/>
      <c r="Z46" s="61"/>
      <c r="AA46" s="61"/>
      <c r="AB46" s="61"/>
      <c r="AC46" s="61"/>
      <c r="AD46" s="61"/>
    </row>
    <row r="47" spans="1:30" ht="23.25" x14ac:dyDescent="0.25">
      <c r="A47" s="59">
        <v>2023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1:30" ht="78.75" x14ac:dyDescent="0.25">
      <c r="A48" s="61" t="s">
        <v>64</v>
      </c>
      <c r="B48" s="30" t="s">
        <v>36</v>
      </c>
      <c r="C48" s="30" t="s">
        <v>23</v>
      </c>
      <c r="D48" s="30" t="s">
        <v>25</v>
      </c>
      <c r="E48" s="44">
        <v>1</v>
      </c>
      <c r="F48" s="2">
        <f t="shared" ref="F48:F49" si="10">SUM(G48,M48,Q48,R48,S48,T48,V48,W48,X48,AD48,P48)</f>
        <v>2058.4799999999996</v>
      </c>
      <c r="G48" s="2">
        <f t="shared" ref="G48:G49" si="11">SUM(H48:L48)</f>
        <v>1446.3</v>
      </c>
      <c r="H48" s="2">
        <v>1110.83</v>
      </c>
      <c r="I48" s="2">
        <v>0</v>
      </c>
      <c r="J48" s="2">
        <v>0</v>
      </c>
      <c r="K48" s="2">
        <f t="shared" ref="K48:K49" si="12">ROUND(H48*0.302,2)</f>
        <v>335.47</v>
      </c>
      <c r="L48" s="2">
        <v>0</v>
      </c>
      <c r="M48" s="2">
        <f>178.34-71.99</f>
        <v>106.35000000000001</v>
      </c>
      <c r="N48" s="2"/>
      <c r="O48" s="2">
        <v>47.22</v>
      </c>
      <c r="P48" s="2">
        <v>0</v>
      </c>
      <c r="Q48" s="2">
        <v>65.03</v>
      </c>
      <c r="R48" s="2">
        <v>79.569999999999993</v>
      </c>
      <c r="S48" s="2">
        <v>60.6</v>
      </c>
      <c r="T48" s="2">
        <v>40.74</v>
      </c>
      <c r="U48" s="3">
        <v>0</v>
      </c>
      <c r="V48" s="2">
        <v>18.11</v>
      </c>
      <c r="W48" s="2">
        <v>0</v>
      </c>
      <c r="X48" s="2">
        <f t="shared" ref="X48:X49" si="13">SUM(Y48:AC48)</f>
        <v>174.91</v>
      </c>
      <c r="Y48" s="2">
        <v>134.34</v>
      </c>
      <c r="Z48" s="2">
        <v>0</v>
      </c>
      <c r="AA48" s="2">
        <v>0</v>
      </c>
      <c r="AB48" s="2">
        <f t="shared" ref="AB48:AB49" si="14">ROUND(Y48*0.302,2)</f>
        <v>40.57</v>
      </c>
      <c r="AC48" s="2">
        <v>0</v>
      </c>
      <c r="AD48" s="2">
        <v>66.87</v>
      </c>
    </row>
    <row r="49" spans="1:30" ht="63" x14ac:dyDescent="0.25">
      <c r="A49" s="61"/>
      <c r="B49" s="30" t="s">
        <v>37</v>
      </c>
      <c r="C49" s="30" t="s">
        <v>24</v>
      </c>
      <c r="D49" s="30" t="s">
        <v>25</v>
      </c>
      <c r="E49" s="44">
        <v>1</v>
      </c>
      <c r="F49" s="2">
        <f t="shared" si="10"/>
        <v>4047.2699999999991</v>
      </c>
      <c r="G49" s="2">
        <f t="shared" si="11"/>
        <v>2458.2399999999998</v>
      </c>
      <c r="H49" s="2">
        <v>1888.05</v>
      </c>
      <c r="I49" s="2">
        <v>0</v>
      </c>
      <c r="J49" s="2">
        <v>0</v>
      </c>
      <c r="K49" s="2">
        <f t="shared" si="12"/>
        <v>570.19000000000005</v>
      </c>
      <c r="L49" s="2">
        <v>0</v>
      </c>
      <c r="M49" s="2">
        <f>298.6-80</f>
        <v>218.60000000000002</v>
      </c>
      <c r="N49" s="2">
        <v>0</v>
      </c>
      <c r="O49" s="2">
        <v>207.75</v>
      </c>
      <c r="P49" s="2">
        <v>0</v>
      </c>
      <c r="Q49" s="2">
        <v>18.489999999999998</v>
      </c>
      <c r="R49" s="2">
        <v>78.33</v>
      </c>
      <c r="S49" s="2">
        <f>149.47-25</f>
        <v>124.47</v>
      </c>
      <c r="T49" s="2">
        <f>159.81-25</f>
        <v>134.81</v>
      </c>
      <c r="U49" s="3">
        <v>0</v>
      </c>
      <c r="V49" s="2">
        <v>93.99</v>
      </c>
      <c r="W49" s="2">
        <v>0</v>
      </c>
      <c r="X49" s="2">
        <f t="shared" si="13"/>
        <v>716.74</v>
      </c>
      <c r="Y49" s="2">
        <v>550.49</v>
      </c>
      <c r="Z49" s="2">
        <v>0</v>
      </c>
      <c r="AA49" s="2">
        <v>0</v>
      </c>
      <c r="AB49" s="2">
        <f t="shared" si="14"/>
        <v>166.25</v>
      </c>
      <c r="AC49" s="2">
        <v>0</v>
      </c>
      <c r="AD49" s="2">
        <v>203.6</v>
      </c>
    </row>
    <row r="50" spans="1:30" ht="23.25" x14ac:dyDescent="0.25">
      <c r="A50" s="59">
        <v>2024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1:30" ht="78.75" x14ac:dyDescent="0.25">
      <c r="A51" s="61" t="s">
        <v>64</v>
      </c>
      <c r="B51" s="30" t="s">
        <v>36</v>
      </c>
      <c r="C51" s="30" t="s">
        <v>23</v>
      </c>
      <c r="D51" s="30" t="s">
        <v>25</v>
      </c>
      <c r="E51" s="44">
        <v>1</v>
      </c>
      <c r="F51" s="2">
        <f t="shared" ref="F51:F52" si="15">SUM(G51,M51,Q51,R51,S51,T51,V51,W51,X51,AD51,P51)</f>
        <v>2134.4499999999998</v>
      </c>
      <c r="G51" s="2">
        <f t="shared" ref="G51:G52" si="16">SUM(H51:L51)</f>
        <v>1510.03</v>
      </c>
      <c r="H51" s="2">
        <v>1159.78</v>
      </c>
      <c r="I51" s="2">
        <v>0</v>
      </c>
      <c r="J51" s="2">
        <v>0</v>
      </c>
      <c r="K51" s="2">
        <f t="shared" ref="K51:K52" si="17">ROUND(H51*0.302,2)</f>
        <v>350.25</v>
      </c>
      <c r="L51" s="2">
        <v>0</v>
      </c>
      <c r="M51" s="2">
        <f>178.34-70.47</f>
        <v>107.87</v>
      </c>
      <c r="N51" s="2">
        <f>M51-O51</f>
        <v>60.650000000000006</v>
      </c>
      <c r="O51" s="2">
        <v>47.22</v>
      </c>
      <c r="P51" s="2">
        <v>0</v>
      </c>
      <c r="Q51" s="2">
        <v>65.03</v>
      </c>
      <c r="R51" s="2">
        <v>79.569999999999993</v>
      </c>
      <c r="S51" s="2">
        <v>60.6</v>
      </c>
      <c r="T51" s="2">
        <v>40.74</v>
      </c>
      <c r="U51" s="3">
        <v>0</v>
      </c>
      <c r="V51" s="2">
        <v>18.11</v>
      </c>
      <c r="W51" s="2">
        <v>0</v>
      </c>
      <c r="X51" s="2">
        <f t="shared" ref="X51:X52" si="18">SUM(Y51:AC51)</f>
        <v>185.63</v>
      </c>
      <c r="Y51" s="2">
        <v>142.57</v>
      </c>
      <c r="Z51" s="2">
        <v>0</v>
      </c>
      <c r="AA51" s="2">
        <v>0</v>
      </c>
      <c r="AB51" s="2">
        <f t="shared" ref="AB51:AB52" si="19">ROUND(Y51*0.302,2)</f>
        <v>43.06</v>
      </c>
      <c r="AC51" s="2">
        <v>0</v>
      </c>
      <c r="AD51" s="2">
        <v>66.87</v>
      </c>
    </row>
    <row r="52" spans="1:30" ht="63" x14ac:dyDescent="0.25">
      <c r="A52" s="61"/>
      <c r="B52" s="30" t="s">
        <v>37</v>
      </c>
      <c r="C52" s="30" t="s">
        <v>24</v>
      </c>
      <c r="D52" s="30" t="s">
        <v>25</v>
      </c>
      <c r="E52" s="44">
        <v>1</v>
      </c>
      <c r="F52" s="2">
        <f t="shared" si="15"/>
        <v>4189.4699999999993</v>
      </c>
      <c r="G52" s="2">
        <f t="shared" si="16"/>
        <v>2566.5500000000002</v>
      </c>
      <c r="H52" s="2">
        <v>1971.24</v>
      </c>
      <c r="I52" s="2">
        <v>0</v>
      </c>
      <c r="J52" s="2">
        <v>0</v>
      </c>
      <c r="K52" s="2">
        <f t="shared" si="17"/>
        <v>595.30999999999995</v>
      </c>
      <c r="L52" s="2">
        <v>0</v>
      </c>
      <c r="M52" s="2">
        <v>298.60000000000002</v>
      </c>
      <c r="N52" s="2">
        <v>0</v>
      </c>
      <c r="O52" s="2">
        <v>207.75</v>
      </c>
      <c r="P52" s="2">
        <v>0</v>
      </c>
      <c r="Q52" s="2">
        <v>18.489999999999998</v>
      </c>
      <c r="R52" s="2">
        <v>78.33</v>
      </c>
      <c r="S52" s="2">
        <v>149.47</v>
      </c>
      <c r="T52" s="2">
        <v>159.81</v>
      </c>
      <c r="U52" s="3">
        <v>0</v>
      </c>
      <c r="V52" s="2">
        <v>93.99</v>
      </c>
      <c r="W52" s="2">
        <v>0</v>
      </c>
      <c r="X52" s="2">
        <f t="shared" si="18"/>
        <v>760.63000000000011</v>
      </c>
      <c r="Y52" s="2">
        <v>584.20000000000005</v>
      </c>
      <c r="Z52" s="2">
        <v>0</v>
      </c>
      <c r="AA52" s="2">
        <v>0</v>
      </c>
      <c r="AB52" s="2">
        <f t="shared" si="19"/>
        <v>176.43</v>
      </c>
      <c r="AC52" s="2">
        <v>0</v>
      </c>
      <c r="AD52" s="2">
        <f>203.6-140</f>
        <v>63.599999999999994</v>
      </c>
    </row>
  </sheetData>
  <mergeCells count="126">
    <mergeCell ref="A10:AE10"/>
    <mergeCell ref="A14:AE14"/>
    <mergeCell ref="A18:AE18"/>
    <mergeCell ref="U4:U8"/>
    <mergeCell ref="V4:V8"/>
    <mergeCell ref="W4:W8"/>
    <mergeCell ref="X4:AC4"/>
    <mergeCell ref="AD4:AD8"/>
    <mergeCell ref="X5:X8"/>
    <mergeCell ref="Y5:AC5"/>
    <mergeCell ref="Y6:Y8"/>
    <mergeCell ref="Z6:Z8"/>
    <mergeCell ref="AA6:AA8"/>
    <mergeCell ref="AB6:AB8"/>
    <mergeCell ref="AC6:AC8"/>
    <mergeCell ref="J6:J8"/>
    <mergeCell ref="K6:K8"/>
    <mergeCell ref="L6:L8"/>
    <mergeCell ref="A1:AE1"/>
    <mergeCell ref="A2:A8"/>
    <mergeCell ref="B2:B8"/>
    <mergeCell ref="C2:D2"/>
    <mergeCell ref="F2:AD2"/>
    <mergeCell ref="AE2:AE8"/>
    <mergeCell ref="C3:C8"/>
    <mergeCell ref="D3:D8"/>
    <mergeCell ref="E3:E8"/>
    <mergeCell ref="F3:F8"/>
    <mergeCell ref="G3:AD3"/>
    <mergeCell ref="G4:L4"/>
    <mergeCell ref="M4:O6"/>
    <mergeCell ref="P4:P8"/>
    <mergeCell ref="Q4:Q8"/>
    <mergeCell ref="M7:M8"/>
    <mergeCell ref="N7:O7"/>
    <mergeCell ref="S4:S8"/>
    <mergeCell ref="T4:T8"/>
    <mergeCell ref="R4:R8"/>
    <mergeCell ref="G5:G8"/>
    <mergeCell ref="H5:L5"/>
    <mergeCell ref="H6:H8"/>
    <mergeCell ref="I6:I8"/>
    <mergeCell ref="A24:A30"/>
    <mergeCell ref="B24:B30"/>
    <mergeCell ref="C24:E24"/>
    <mergeCell ref="F24:AD24"/>
    <mergeCell ref="V26:V30"/>
    <mergeCell ref="W26:W30"/>
    <mergeCell ref="X26:AC26"/>
    <mergeCell ref="AD26:AD30"/>
    <mergeCell ref="G27:G30"/>
    <mergeCell ref="H27:L27"/>
    <mergeCell ref="X27:X30"/>
    <mergeCell ref="Y27:AC27"/>
    <mergeCell ref="H28:H30"/>
    <mergeCell ref="I28:I30"/>
    <mergeCell ref="A33:A34"/>
    <mergeCell ref="AA28:AA30"/>
    <mergeCell ref="AB28:AB30"/>
    <mergeCell ref="AC28:AC30"/>
    <mergeCell ref="M29:M30"/>
    <mergeCell ref="N29:O29"/>
    <mergeCell ref="J28:J30"/>
    <mergeCell ref="K28:K30"/>
    <mergeCell ref="L28:L30"/>
    <mergeCell ref="Y28:Y30"/>
    <mergeCell ref="Z28:Z30"/>
    <mergeCell ref="C25:C30"/>
    <mergeCell ref="D25:D30"/>
    <mergeCell ref="E25:E30"/>
    <mergeCell ref="F25:F30"/>
    <mergeCell ref="G25:AD25"/>
    <mergeCell ref="G26:L26"/>
    <mergeCell ref="M26:O28"/>
    <mergeCell ref="P26:P30"/>
    <mergeCell ref="Q26:Q30"/>
    <mergeCell ref="R26:R30"/>
    <mergeCell ref="S26:S30"/>
    <mergeCell ref="T26:T30"/>
    <mergeCell ref="U26:U30"/>
    <mergeCell ref="A36:A37"/>
    <mergeCell ref="A40:A46"/>
    <mergeCell ref="B40:B46"/>
    <mergeCell ref="C40:E40"/>
    <mergeCell ref="F40:AD40"/>
    <mergeCell ref="C41:C46"/>
    <mergeCell ref="D41:D46"/>
    <mergeCell ref="E41:E46"/>
    <mergeCell ref="F41:F46"/>
    <mergeCell ref="G41:AD41"/>
    <mergeCell ref="G42:L42"/>
    <mergeCell ref="M42:O44"/>
    <mergeCell ref="P42:P46"/>
    <mergeCell ref="L44:L46"/>
    <mergeCell ref="Y44:Y46"/>
    <mergeCell ref="Z44:Z46"/>
    <mergeCell ref="AA44:AA46"/>
    <mergeCell ref="Q42:Q46"/>
    <mergeCell ref="R42:R46"/>
    <mergeCell ref="S42:S46"/>
    <mergeCell ref="T42:T46"/>
    <mergeCell ref="U42:U46"/>
    <mergeCell ref="A23:AD23"/>
    <mergeCell ref="A39:AD39"/>
    <mergeCell ref="A32:AD32"/>
    <mergeCell ref="A35:AD35"/>
    <mergeCell ref="A47:AD47"/>
    <mergeCell ref="A50:AD50"/>
    <mergeCell ref="A48:A49"/>
    <mergeCell ref="A51:A52"/>
    <mergeCell ref="AB44:AB46"/>
    <mergeCell ref="AC44:AC46"/>
    <mergeCell ref="M45:M46"/>
    <mergeCell ref="N45:O45"/>
    <mergeCell ref="V42:V46"/>
    <mergeCell ref="W42:W46"/>
    <mergeCell ref="X42:AC42"/>
    <mergeCell ref="AD42:AD46"/>
    <mergeCell ref="G43:G46"/>
    <mergeCell ref="H43:L43"/>
    <mergeCell ref="X43:X46"/>
    <mergeCell ref="Y43:AC43"/>
    <mergeCell ref="H44:H46"/>
    <mergeCell ref="I44:I46"/>
    <mergeCell ref="J44:J46"/>
    <mergeCell ref="K44:K46"/>
  </mergeCells>
  <pageMargins left="0.39370078740157483" right="0.39370078740157483" top="0.39370078740157483" bottom="0.39370078740157483" header="0" footer="0"/>
  <pageSetup paperSize="9" scale="2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21"/>
  <sheetViews>
    <sheetView topLeftCell="A13" zoomScale="55" zoomScaleNormal="55" workbookViewId="0">
      <selection activeCell="H14" sqref="H14"/>
    </sheetView>
  </sheetViews>
  <sheetFormatPr defaultRowHeight="15" x14ac:dyDescent="0.25"/>
  <cols>
    <col min="1" max="1" width="38.5703125" style="5" customWidth="1"/>
    <col min="2" max="2" width="34.7109375" style="5" customWidth="1"/>
    <col min="3" max="3" width="17.140625" style="5" customWidth="1"/>
    <col min="4" max="4" width="12" style="5" customWidth="1"/>
    <col min="5" max="5" width="10.140625" style="5" customWidth="1"/>
    <col min="6" max="6" width="16.42578125" style="5" customWidth="1"/>
    <col min="7" max="7" width="17.42578125" style="5" customWidth="1"/>
    <col min="8" max="8" width="20.28515625" style="5" customWidth="1"/>
    <col min="9" max="9" width="15.7109375" style="5" customWidth="1"/>
    <col min="10" max="10" width="14.140625" style="5" customWidth="1"/>
    <col min="11" max="11" width="16.85546875" style="5" customWidth="1"/>
    <col min="12" max="12" width="12.5703125" style="5" customWidth="1"/>
    <col min="13" max="13" width="15.28515625" style="5" customWidth="1"/>
    <col min="14" max="14" width="22.28515625" style="5" customWidth="1"/>
    <col min="15" max="15" width="18.5703125" style="5" customWidth="1"/>
    <col min="16" max="16" width="23.140625" style="5" customWidth="1"/>
    <col min="17" max="17" width="14.5703125" style="5" customWidth="1"/>
    <col min="18" max="18" width="15" style="5" customWidth="1"/>
    <col min="19" max="19" width="15.85546875" style="5" customWidth="1"/>
    <col min="20" max="20" width="17.42578125" style="5" customWidth="1"/>
    <col min="21" max="21" width="21" style="5" customWidth="1"/>
    <col min="22" max="22" width="18.5703125" style="5" customWidth="1"/>
    <col min="23" max="23" width="18.140625" style="5" customWidth="1"/>
    <col min="24" max="24" width="16" style="5" customWidth="1"/>
    <col min="25" max="25" width="18.140625" style="5" customWidth="1"/>
    <col min="26" max="26" width="14.42578125" style="5" customWidth="1"/>
    <col min="27" max="27" width="17.5703125" style="5" customWidth="1"/>
    <col min="28" max="28" width="12.140625" style="5" customWidth="1"/>
    <col min="29" max="29" width="21" style="5" customWidth="1"/>
    <col min="30" max="30" width="12.85546875" style="5" customWidth="1"/>
    <col min="31" max="31" width="19.7109375" style="5" customWidth="1"/>
    <col min="32" max="16384" width="9.140625" style="5"/>
  </cols>
  <sheetData>
    <row r="1" spans="1:33" ht="72" customHeight="1" x14ac:dyDescent="0.2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3" ht="15.75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3" ht="15.75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3" ht="15.75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3" ht="15.75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3" ht="66.75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3" ht="15.75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3" ht="153.75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3" ht="15.75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3" ht="23.25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3" ht="104.25" customHeight="1" x14ac:dyDescent="0.25">
      <c r="A11" s="34" t="s">
        <v>66</v>
      </c>
      <c r="B11" s="32" t="s">
        <v>20</v>
      </c>
      <c r="C11" s="34" t="s">
        <v>23</v>
      </c>
      <c r="D11" s="32" t="s">
        <v>38</v>
      </c>
      <c r="E11" s="27">
        <v>1</v>
      </c>
      <c r="F11" s="11">
        <v>5807.0519999999997</v>
      </c>
      <c r="G11" s="11">
        <v>2526.66</v>
      </c>
      <c r="H11" s="11">
        <v>1940.6</v>
      </c>
      <c r="I11" s="11"/>
      <c r="J11" s="11"/>
      <c r="K11" s="11">
        <v>586.05999999999995</v>
      </c>
      <c r="L11" s="11"/>
      <c r="M11" s="38">
        <v>386.66</v>
      </c>
      <c r="N11" s="11">
        <v>0</v>
      </c>
      <c r="O11" s="11">
        <v>0</v>
      </c>
      <c r="P11" s="12">
        <v>0</v>
      </c>
      <c r="Q11" s="11">
        <v>1347.6320000000001</v>
      </c>
      <c r="R11" s="11">
        <v>26.9</v>
      </c>
      <c r="S11" s="11">
        <v>0</v>
      </c>
      <c r="T11" s="11">
        <v>0</v>
      </c>
      <c r="U11" s="11">
        <v>0</v>
      </c>
      <c r="V11" s="11">
        <v>39.1</v>
      </c>
      <c r="W11" s="11">
        <v>35.01</v>
      </c>
      <c r="X11" s="11">
        <v>1151.8900000000001</v>
      </c>
      <c r="Y11" s="13">
        <v>884.71</v>
      </c>
      <c r="Z11" s="11"/>
      <c r="AA11" s="11"/>
      <c r="AB11" s="11">
        <v>267.18</v>
      </c>
      <c r="AC11" s="10"/>
      <c r="AD11" s="10">
        <v>293.2</v>
      </c>
      <c r="AE11" s="10">
        <v>295.8</v>
      </c>
      <c r="AF11"/>
      <c r="AG11"/>
    </row>
    <row r="12" spans="1:33" ht="104.25" customHeight="1" x14ac:dyDescent="0.25">
      <c r="A12" s="34" t="s">
        <v>66</v>
      </c>
      <c r="B12" s="32" t="s">
        <v>22</v>
      </c>
      <c r="C12" s="34" t="s">
        <v>24</v>
      </c>
      <c r="D12" s="32" t="s">
        <v>38</v>
      </c>
      <c r="E12" s="27">
        <v>1</v>
      </c>
      <c r="F12" s="11">
        <v>115948.67400000001</v>
      </c>
      <c r="G12" s="11">
        <v>36791.67</v>
      </c>
      <c r="H12" s="11">
        <v>28257.81</v>
      </c>
      <c r="I12" s="11"/>
      <c r="J12" s="11"/>
      <c r="K12" s="11">
        <v>8533.86</v>
      </c>
      <c r="L12" s="11"/>
      <c r="M12" s="11">
        <v>102.78</v>
      </c>
      <c r="N12" s="11">
        <v>0</v>
      </c>
      <c r="O12" s="11">
        <v>0</v>
      </c>
      <c r="P12" s="12">
        <v>0</v>
      </c>
      <c r="Q12" s="11">
        <v>3111.98</v>
      </c>
      <c r="R12" s="11">
        <v>1489.29</v>
      </c>
      <c r="S12" s="11">
        <v>39592.980000000003</v>
      </c>
      <c r="T12" s="11">
        <v>22042.414000000001</v>
      </c>
      <c r="U12" s="11">
        <v>0</v>
      </c>
      <c r="V12" s="11">
        <v>3275.12</v>
      </c>
      <c r="W12" s="11">
        <v>277.33999999999997</v>
      </c>
      <c r="X12" s="11">
        <v>9265.1</v>
      </c>
      <c r="Y12" s="13">
        <v>7116.05</v>
      </c>
      <c r="Z12" s="11"/>
      <c r="AA12" s="11"/>
      <c r="AB12" s="11">
        <v>2149.0500000000002</v>
      </c>
      <c r="AC12" s="10"/>
      <c r="AD12" s="10">
        <v>0</v>
      </c>
      <c r="AE12" s="10">
        <v>0</v>
      </c>
      <c r="AF12"/>
      <c r="AG12"/>
    </row>
    <row r="13" spans="1:33" ht="23.25" x14ac:dyDescent="0.25">
      <c r="A13" s="55">
        <v>2024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/>
      <c r="AG13"/>
    </row>
    <row r="14" spans="1:33" ht="105.75" customHeight="1" x14ac:dyDescent="0.25">
      <c r="A14" s="34" t="s">
        <v>66</v>
      </c>
      <c r="B14" s="32" t="s">
        <v>20</v>
      </c>
      <c r="C14" s="34" t="s">
        <v>23</v>
      </c>
      <c r="D14" s="32" t="s">
        <v>38</v>
      </c>
      <c r="E14" s="27">
        <v>1</v>
      </c>
      <c r="F14" s="11">
        <v>5848.06</v>
      </c>
      <c r="G14" s="11">
        <v>2675.3599999999997</v>
      </c>
      <c r="H14" s="11">
        <v>2054.81</v>
      </c>
      <c r="I14" s="11">
        <v>0</v>
      </c>
      <c r="J14" s="11">
        <v>0</v>
      </c>
      <c r="K14" s="11">
        <v>620.54999999999995</v>
      </c>
      <c r="L14" s="11">
        <v>0</v>
      </c>
      <c r="M14" s="38">
        <v>408.63</v>
      </c>
      <c r="N14" s="11">
        <v>0</v>
      </c>
      <c r="O14" s="11">
        <v>0</v>
      </c>
      <c r="P14" s="12">
        <v>0</v>
      </c>
      <c r="Q14" s="11">
        <v>1181.0999999999999</v>
      </c>
      <c r="R14" s="11">
        <v>28.43</v>
      </c>
      <c r="S14" s="11">
        <v>0</v>
      </c>
      <c r="T14" s="11">
        <v>0</v>
      </c>
      <c r="U14" s="11">
        <v>0</v>
      </c>
      <c r="V14" s="11">
        <v>41.33</v>
      </c>
      <c r="W14" s="11">
        <v>37.01</v>
      </c>
      <c r="X14" s="11">
        <v>1215.48</v>
      </c>
      <c r="Y14" s="13">
        <v>933.55</v>
      </c>
      <c r="Z14" s="11">
        <v>0</v>
      </c>
      <c r="AA14" s="11">
        <v>0</v>
      </c>
      <c r="AB14" s="11">
        <v>281.93</v>
      </c>
      <c r="AC14" s="10">
        <v>0</v>
      </c>
      <c r="AD14" s="10">
        <v>260.72000000000003</v>
      </c>
      <c r="AE14" s="10">
        <v>295.8</v>
      </c>
      <c r="AF14"/>
      <c r="AG14"/>
    </row>
    <row r="15" spans="1:33" ht="105.75" customHeight="1" x14ac:dyDescent="0.25">
      <c r="A15" s="34" t="s">
        <v>66</v>
      </c>
      <c r="B15" s="32" t="s">
        <v>22</v>
      </c>
      <c r="C15" s="34" t="s">
        <v>24</v>
      </c>
      <c r="D15" s="32" t="s">
        <v>38</v>
      </c>
      <c r="E15" s="27">
        <v>1</v>
      </c>
      <c r="F15" s="11">
        <v>122621.65000000001</v>
      </c>
      <c r="G15" s="11">
        <v>38355.08</v>
      </c>
      <c r="H15" s="11">
        <v>29458.59</v>
      </c>
      <c r="I15" s="11">
        <v>0</v>
      </c>
      <c r="J15" s="11">
        <v>0</v>
      </c>
      <c r="K15" s="11">
        <v>8896.49</v>
      </c>
      <c r="L15" s="11">
        <v>0</v>
      </c>
      <c r="M15" s="11">
        <v>106.94</v>
      </c>
      <c r="N15" s="11">
        <v>0</v>
      </c>
      <c r="O15" s="11">
        <v>0</v>
      </c>
      <c r="P15" s="12">
        <v>0</v>
      </c>
      <c r="Q15" s="11">
        <v>3238.21</v>
      </c>
      <c r="R15" s="11">
        <v>1549.69</v>
      </c>
      <c r="S15" s="11">
        <v>37749.980000000003</v>
      </c>
      <c r="T15" s="11">
        <v>28300.880000000001</v>
      </c>
      <c r="U15" s="11">
        <v>0</v>
      </c>
      <c r="V15" s="11">
        <v>3407.95</v>
      </c>
      <c r="W15" s="11">
        <v>288.58999999999997</v>
      </c>
      <c r="X15" s="11">
        <v>9624.33</v>
      </c>
      <c r="Y15" s="13">
        <v>7391.96</v>
      </c>
      <c r="Z15" s="11">
        <v>0</v>
      </c>
      <c r="AA15" s="11">
        <v>0</v>
      </c>
      <c r="AB15" s="11">
        <v>2232.37</v>
      </c>
      <c r="AC15" s="10">
        <v>0</v>
      </c>
      <c r="AD15" s="10">
        <v>0</v>
      </c>
      <c r="AE15" s="11">
        <v>0</v>
      </c>
      <c r="AF15"/>
      <c r="AG15"/>
    </row>
    <row r="16" spans="1:33" ht="23.25" x14ac:dyDescent="0.25">
      <c r="A16" s="55">
        <v>2025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3" ht="95.25" customHeight="1" x14ac:dyDescent="0.25">
      <c r="A17" s="34" t="s">
        <v>66</v>
      </c>
      <c r="B17" s="32" t="s">
        <v>20</v>
      </c>
      <c r="C17" s="34" t="s">
        <v>23</v>
      </c>
      <c r="D17" s="32" t="s">
        <v>38</v>
      </c>
      <c r="E17" s="27">
        <v>1</v>
      </c>
      <c r="F17" s="11">
        <v>5496.2269999999999</v>
      </c>
      <c r="G17" s="11">
        <v>2553.63</v>
      </c>
      <c r="H17" s="11">
        <v>1961.31</v>
      </c>
      <c r="I17" s="11">
        <v>0</v>
      </c>
      <c r="J17" s="11">
        <v>0</v>
      </c>
      <c r="K17" s="11">
        <v>592.32000000000005</v>
      </c>
      <c r="L17" s="11">
        <v>0</v>
      </c>
      <c r="M17" s="38">
        <v>382.31</v>
      </c>
      <c r="N17" s="11">
        <v>0</v>
      </c>
      <c r="O17" s="11">
        <v>0</v>
      </c>
      <c r="P17" s="12">
        <v>0</v>
      </c>
      <c r="Q17" s="11">
        <v>1005.02</v>
      </c>
      <c r="R17" s="11">
        <v>26.6</v>
      </c>
      <c r="S17" s="11">
        <v>0</v>
      </c>
      <c r="T17" s="11">
        <v>0</v>
      </c>
      <c r="U17" s="11">
        <v>0</v>
      </c>
      <c r="V17" s="11">
        <v>38.67</v>
      </c>
      <c r="W17" s="11">
        <v>34.630000000000003</v>
      </c>
      <c r="X17" s="11">
        <v>1133.22</v>
      </c>
      <c r="Y17" s="13">
        <v>870.37</v>
      </c>
      <c r="Z17" s="11">
        <v>0</v>
      </c>
      <c r="AA17" s="11">
        <v>0</v>
      </c>
      <c r="AB17" s="11">
        <v>262.85000000000002</v>
      </c>
      <c r="AC17" s="10">
        <v>0</v>
      </c>
      <c r="AD17" s="10">
        <v>322.14699999999999</v>
      </c>
      <c r="AE17" s="11">
        <v>295.8</v>
      </c>
      <c r="AF17"/>
      <c r="AG17"/>
    </row>
    <row r="18" spans="1:33" ht="95.25" customHeight="1" x14ac:dyDescent="0.25">
      <c r="A18" s="34" t="s">
        <v>66</v>
      </c>
      <c r="B18" s="32" t="s">
        <v>22</v>
      </c>
      <c r="C18" s="34" t="s">
        <v>24</v>
      </c>
      <c r="D18" s="32" t="s">
        <v>38</v>
      </c>
      <c r="E18" s="27">
        <v>1</v>
      </c>
      <c r="F18" s="11">
        <v>118765.01199999997</v>
      </c>
      <c r="G18" s="11">
        <v>36611.509999999995</v>
      </c>
      <c r="H18" s="11">
        <v>28119.439999999999</v>
      </c>
      <c r="I18" s="11">
        <v>0</v>
      </c>
      <c r="J18" s="11">
        <v>0</v>
      </c>
      <c r="K18" s="11">
        <v>8492.07</v>
      </c>
      <c r="L18" s="11">
        <v>0</v>
      </c>
      <c r="M18" s="11">
        <v>100.06</v>
      </c>
      <c r="N18" s="11">
        <v>0</v>
      </c>
      <c r="O18" s="11">
        <v>0</v>
      </c>
      <c r="P18" s="12">
        <v>0</v>
      </c>
      <c r="Q18" s="11">
        <v>3029.65</v>
      </c>
      <c r="R18" s="11">
        <v>1449.89</v>
      </c>
      <c r="S18" s="11">
        <v>38545.279999999999</v>
      </c>
      <c r="T18" s="11">
        <v>26478.15</v>
      </c>
      <c r="U18" s="11">
        <v>0</v>
      </c>
      <c r="V18" s="11">
        <v>3188.47</v>
      </c>
      <c r="W18" s="11">
        <v>270.01</v>
      </c>
      <c r="X18" s="11">
        <v>8974.5300000000007</v>
      </c>
      <c r="Y18" s="13">
        <v>6892.88</v>
      </c>
      <c r="Z18" s="11">
        <v>0</v>
      </c>
      <c r="AA18" s="11">
        <v>0</v>
      </c>
      <c r="AB18" s="11">
        <v>2081.65</v>
      </c>
      <c r="AC18" s="10">
        <v>0</v>
      </c>
      <c r="AD18" s="10">
        <v>117.462</v>
      </c>
      <c r="AE18" s="11">
        <v>0</v>
      </c>
      <c r="AF18"/>
      <c r="AG18"/>
    </row>
    <row r="19" spans="1:33" x14ac:dyDescent="0.25">
      <c r="AF19"/>
      <c r="AG19"/>
    </row>
    <row r="20" spans="1:33" x14ac:dyDescent="0.25">
      <c r="AF20"/>
      <c r="AG20"/>
    </row>
    <row r="21" spans="1:33" x14ac:dyDescent="0.25">
      <c r="AF21"/>
      <c r="AG21"/>
    </row>
  </sheetData>
  <mergeCells count="42">
    <mergeCell ref="A10:AE10"/>
    <mergeCell ref="A13:AE13"/>
    <mergeCell ref="A16:AE16"/>
    <mergeCell ref="AD4:AD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  <mergeCell ref="E3:E8"/>
    <mergeCell ref="F3:F8"/>
    <mergeCell ref="G3:AD3"/>
    <mergeCell ref="G4:L4"/>
    <mergeCell ref="M4:O6"/>
    <mergeCell ref="P4:P8"/>
    <mergeCell ref="Q4:Q8"/>
    <mergeCell ref="R4:R8"/>
    <mergeCell ref="S4:S8"/>
    <mergeCell ref="T4:T8"/>
    <mergeCell ref="N7:O7"/>
    <mergeCell ref="A1:AE1"/>
    <mergeCell ref="F2:AD2"/>
    <mergeCell ref="AE2:AE8"/>
    <mergeCell ref="U4:U8"/>
    <mergeCell ref="V4:V8"/>
    <mergeCell ref="W4:W8"/>
    <mergeCell ref="X4:AC4"/>
    <mergeCell ref="A2:A8"/>
    <mergeCell ref="B2:B8"/>
    <mergeCell ref="C2:D2"/>
    <mergeCell ref="AA6:AA8"/>
    <mergeCell ref="AB6:AB8"/>
    <mergeCell ref="AC6:AC8"/>
    <mergeCell ref="M7:M8"/>
    <mergeCell ref="C3:C8"/>
    <mergeCell ref="D3:D8"/>
  </mergeCells>
  <pageMargins left="0.39370078740157483" right="0.39370078740157483" top="0.39370078740157483" bottom="0.39370078740157483" header="0" footer="0"/>
  <pageSetup paperSize="9" scale="2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3"/>
  <sheetViews>
    <sheetView topLeftCell="A21" zoomScale="55" zoomScaleNormal="55" workbookViewId="0">
      <selection activeCell="A21" sqref="A21:AD33"/>
    </sheetView>
  </sheetViews>
  <sheetFormatPr defaultRowHeight="15" x14ac:dyDescent="0.25"/>
  <cols>
    <col min="1" max="1" width="38.5703125" customWidth="1"/>
    <col min="2" max="2" width="34.7109375" customWidth="1"/>
    <col min="3" max="3" width="17.140625" customWidth="1"/>
    <col min="4" max="4" width="12" customWidth="1"/>
    <col min="5" max="5" width="10.140625" customWidth="1"/>
    <col min="6" max="6" width="16.42578125" customWidth="1"/>
    <col min="7" max="7" width="17.42578125" customWidth="1"/>
    <col min="8" max="8" width="20.28515625" customWidth="1"/>
    <col min="9" max="9" width="15.7109375" customWidth="1"/>
    <col min="10" max="10" width="14.140625" customWidth="1"/>
    <col min="11" max="11" width="16.85546875" customWidth="1"/>
    <col min="12" max="12" width="12.5703125" customWidth="1"/>
    <col min="13" max="13" width="15.28515625" customWidth="1"/>
    <col min="14" max="14" width="22.28515625" customWidth="1"/>
    <col min="15" max="15" width="18.5703125" customWidth="1"/>
    <col min="16" max="16" width="23.140625" customWidth="1"/>
    <col min="17" max="17" width="14.5703125" customWidth="1"/>
    <col min="18" max="18" width="15" customWidth="1"/>
    <col min="19" max="19" width="15.85546875" customWidth="1"/>
    <col min="20" max="20" width="17.42578125" customWidth="1"/>
    <col min="21" max="21" width="21" customWidth="1"/>
    <col min="22" max="22" width="18.5703125" customWidth="1"/>
    <col min="23" max="23" width="18.140625" customWidth="1"/>
    <col min="24" max="24" width="16" customWidth="1"/>
    <col min="25" max="25" width="18.140625" customWidth="1"/>
    <col min="26" max="26" width="14.42578125" customWidth="1"/>
    <col min="27" max="27" width="17.5703125" customWidth="1"/>
    <col min="28" max="28" width="12.140625" customWidth="1"/>
    <col min="29" max="29" width="21" customWidth="1"/>
    <col min="30" max="30" width="12.85546875" customWidth="1"/>
    <col min="31" max="31" width="19.7109375" customWidth="1"/>
  </cols>
  <sheetData>
    <row r="1" spans="1:31" ht="57.75" customHeight="1" x14ac:dyDescent="0.2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5.75" x14ac:dyDescent="0.25">
      <c r="A2" s="53" t="s">
        <v>0</v>
      </c>
      <c r="B2" s="50" t="s">
        <v>26</v>
      </c>
      <c r="C2" s="53" t="s">
        <v>1</v>
      </c>
      <c r="D2" s="53"/>
      <c r="E2" s="32"/>
      <c r="F2" s="50" t="s">
        <v>27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 t="s">
        <v>44</v>
      </c>
    </row>
    <row r="3" spans="1:31" ht="15.75" x14ac:dyDescent="0.25">
      <c r="A3" s="53"/>
      <c r="B3" s="50"/>
      <c r="C3" s="52" t="s">
        <v>2</v>
      </c>
      <c r="D3" s="52" t="s">
        <v>3</v>
      </c>
      <c r="E3" s="52" t="s">
        <v>45</v>
      </c>
      <c r="F3" s="51" t="s">
        <v>46</v>
      </c>
      <c r="G3" s="54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0"/>
    </row>
    <row r="4" spans="1:31" ht="15.75" x14ac:dyDescent="0.25">
      <c r="A4" s="53"/>
      <c r="B4" s="50"/>
      <c r="C4" s="52"/>
      <c r="D4" s="52"/>
      <c r="E4" s="52"/>
      <c r="F4" s="51"/>
      <c r="G4" s="50" t="s">
        <v>6</v>
      </c>
      <c r="H4" s="50"/>
      <c r="I4" s="50"/>
      <c r="J4" s="50"/>
      <c r="K4" s="50"/>
      <c r="L4" s="50"/>
      <c r="M4" s="50" t="s">
        <v>47</v>
      </c>
      <c r="N4" s="50"/>
      <c r="O4" s="50"/>
      <c r="P4" s="50" t="s">
        <v>30</v>
      </c>
      <c r="Q4" s="50" t="s">
        <v>7</v>
      </c>
      <c r="R4" s="50" t="s">
        <v>31</v>
      </c>
      <c r="S4" s="50" t="s">
        <v>8</v>
      </c>
      <c r="T4" s="50" t="s">
        <v>9</v>
      </c>
      <c r="U4" s="50" t="s">
        <v>48</v>
      </c>
      <c r="V4" s="50" t="s">
        <v>10</v>
      </c>
      <c r="W4" s="50" t="s">
        <v>11</v>
      </c>
      <c r="X4" s="50" t="s">
        <v>80</v>
      </c>
      <c r="Y4" s="50"/>
      <c r="Z4" s="50"/>
      <c r="AA4" s="50"/>
      <c r="AB4" s="50"/>
      <c r="AC4" s="50"/>
      <c r="AD4" s="50" t="s">
        <v>12</v>
      </c>
      <c r="AE4" s="50"/>
    </row>
    <row r="5" spans="1:31" ht="15.75" x14ac:dyDescent="0.25">
      <c r="A5" s="53"/>
      <c r="B5" s="50"/>
      <c r="C5" s="52"/>
      <c r="D5" s="52"/>
      <c r="E5" s="52"/>
      <c r="F5" s="51"/>
      <c r="G5" s="51" t="s">
        <v>13</v>
      </c>
      <c r="H5" s="50" t="s">
        <v>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 t="s">
        <v>49</v>
      </c>
      <c r="Y5" s="50" t="s">
        <v>5</v>
      </c>
      <c r="Z5" s="50"/>
      <c r="AA5" s="50"/>
      <c r="AB5" s="50"/>
      <c r="AC5" s="50"/>
      <c r="AD5" s="50"/>
      <c r="AE5" s="50"/>
    </row>
    <row r="6" spans="1:31" ht="64.5" customHeight="1" x14ac:dyDescent="0.25">
      <c r="A6" s="53"/>
      <c r="B6" s="50"/>
      <c r="C6" s="52"/>
      <c r="D6" s="52"/>
      <c r="E6" s="52"/>
      <c r="F6" s="51"/>
      <c r="G6" s="51"/>
      <c r="H6" s="50" t="s">
        <v>15</v>
      </c>
      <c r="I6" s="50" t="s">
        <v>16</v>
      </c>
      <c r="J6" s="50" t="s">
        <v>17</v>
      </c>
      <c r="K6" s="50" t="s">
        <v>18</v>
      </c>
      <c r="L6" s="50" t="s">
        <v>19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 t="s">
        <v>15</v>
      </c>
      <c r="Z6" s="50" t="s">
        <v>16</v>
      </c>
      <c r="AA6" s="50" t="s">
        <v>17</v>
      </c>
      <c r="AB6" s="50" t="s">
        <v>18</v>
      </c>
      <c r="AC6" s="50" t="s">
        <v>19</v>
      </c>
      <c r="AD6" s="50"/>
      <c r="AE6" s="50"/>
    </row>
    <row r="7" spans="1:31" ht="15.75" x14ac:dyDescent="0.25">
      <c r="A7" s="53"/>
      <c r="B7" s="50"/>
      <c r="C7" s="52"/>
      <c r="D7" s="52"/>
      <c r="E7" s="52"/>
      <c r="F7" s="51"/>
      <c r="G7" s="51"/>
      <c r="H7" s="50"/>
      <c r="I7" s="50"/>
      <c r="J7" s="50"/>
      <c r="K7" s="50"/>
      <c r="L7" s="50"/>
      <c r="M7" s="51" t="s">
        <v>14</v>
      </c>
      <c r="N7" s="50" t="s">
        <v>33</v>
      </c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</row>
    <row r="8" spans="1:31" ht="147" customHeight="1" x14ac:dyDescent="0.25">
      <c r="A8" s="53"/>
      <c r="B8" s="50"/>
      <c r="C8" s="52"/>
      <c r="D8" s="52"/>
      <c r="E8" s="52"/>
      <c r="F8" s="51"/>
      <c r="G8" s="51"/>
      <c r="H8" s="50"/>
      <c r="I8" s="50"/>
      <c r="J8" s="50"/>
      <c r="K8" s="50"/>
      <c r="L8" s="50"/>
      <c r="M8" s="51"/>
      <c r="N8" s="31" t="s">
        <v>34</v>
      </c>
      <c r="O8" s="31" t="s">
        <v>35</v>
      </c>
      <c r="P8" s="50"/>
      <c r="Q8" s="50"/>
      <c r="R8" s="50"/>
      <c r="S8" s="50"/>
      <c r="T8" s="50"/>
      <c r="U8" s="50"/>
      <c r="V8" s="50"/>
      <c r="W8" s="50"/>
      <c r="X8" s="51"/>
      <c r="Y8" s="50"/>
      <c r="Z8" s="50"/>
      <c r="AA8" s="50"/>
      <c r="AB8" s="50"/>
      <c r="AC8" s="50"/>
      <c r="AD8" s="50"/>
      <c r="AE8" s="50"/>
    </row>
    <row r="9" spans="1:31" ht="15.75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/>
    </row>
    <row r="10" spans="1:31" ht="23.25" x14ac:dyDescent="0.25">
      <c r="A10" s="55">
        <v>2023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78.75" x14ac:dyDescent="0.25">
      <c r="A11" s="34" t="s">
        <v>76</v>
      </c>
      <c r="B11" s="32" t="s">
        <v>36</v>
      </c>
      <c r="C11" s="34" t="s">
        <v>23</v>
      </c>
      <c r="D11" s="32" t="s">
        <v>21</v>
      </c>
      <c r="E11" s="27">
        <v>1</v>
      </c>
      <c r="F11" s="11">
        <v>1868.2309999999998</v>
      </c>
      <c r="G11" s="11">
        <v>697.04</v>
      </c>
      <c r="H11" s="11">
        <v>535.36</v>
      </c>
      <c r="I11" s="11">
        <v>0</v>
      </c>
      <c r="J11" s="11">
        <v>0</v>
      </c>
      <c r="K11" s="11">
        <v>161.68</v>
      </c>
      <c r="L11" s="11">
        <v>0</v>
      </c>
      <c r="M11" s="38">
        <v>90.3</v>
      </c>
      <c r="N11" s="11">
        <v>0</v>
      </c>
      <c r="O11" s="11">
        <v>0</v>
      </c>
      <c r="P11" s="12">
        <v>0</v>
      </c>
      <c r="Q11" s="11">
        <v>83.61</v>
      </c>
      <c r="R11" s="11">
        <v>45.52</v>
      </c>
      <c r="S11" s="11">
        <v>77.900000000000006</v>
      </c>
      <c r="T11" s="11">
        <v>310.45</v>
      </c>
      <c r="U11" s="11">
        <v>0</v>
      </c>
      <c r="V11" s="11">
        <v>13.8</v>
      </c>
      <c r="W11" s="11">
        <v>3.61</v>
      </c>
      <c r="X11" s="11">
        <v>453.46</v>
      </c>
      <c r="Y11" s="13">
        <v>348.28</v>
      </c>
      <c r="Z11" s="11">
        <v>0</v>
      </c>
      <c r="AA11" s="11">
        <v>0</v>
      </c>
      <c r="AB11" s="11">
        <v>105.18</v>
      </c>
      <c r="AC11" s="10">
        <v>0</v>
      </c>
      <c r="AD11" s="10">
        <v>92.540999999999997</v>
      </c>
      <c r="AE11" s="10">
        <v>276.2</v>
      </c>
    </row>
    <row r="12" spans="1:31" ht="63" x14ac:dyDescent="0.25">
      <c r="A12" s="34" t="s">
        <v>76</v>
      </c>
      <c r="B12" s="32" t="s">
        <v>37</v>
      </c>
      <c r="C12" s="34" t="s">
        <v>24</v>
      </c>
      <c r="D12" s="32" t="s">
        <v>21</v>
      </c>
      <c r="E12" s="27">
        <v>1</v>
      </c>
      <c r="F12" s="11">
        <v>52273.070000000007</v>
      </c>
      <c r="G12" s="11">
        <v>24389.129999999997</v>
      </c>
      <c r="H12" s="11">
        <v>18732.05</v>
      </c>
      <c r="I12" s="11">
        <v>0</v>
      </c>
      <c r="J12" s="11">
        <v>0</v>
      </c>
      <c r="K12" s="11">
        <v>5657.08</v>
      </c>
      <c r="L12" s="11">
        <v>0</v>
      </c>
      <c r="M12" s="11">
        <v>746.32</v>
      </c>
      <c r="N12" s="11">
        <v>0</v>
      </c>
      <c r="O12" s="11">
        <v>696.51</v>
      </c>
      <c r="P12" s="12">
        <v>0</v>
      </c>
      <c r="Q12" s="11">
        <v>1516.5</v>
      </c>
      <c r="R12" s="11">
        <v>1804.61</v>
      </c>
      <c r="S12" s="11">
        <v>2885.01</v>
      </c>
      <c r="T12" s="11">
        <v>5886.28</v>
      </c>
      <c r="U12" s="11">
        <v>0</v>
      </c>
      <c r="V12" s="11">
        <v>1654.68</v>
      </c>
      <c r="W12" s="11">
        <v>1056.1199999999999</v>
      </c>
      <c r="X12" s="11">
        <v>9887.48</v>
      </c>
      <c r="Y12" s="13">
        <v>7594.07</v>
      </c>
      <c r="Z12" s="11">
        <v>0</v>
      </c>
      <c r="AA12" s="11">
        <v>0</v>
      </c>
      <c r="AB12" s="11">
        <v>2293.41</v>
      </c>
      <c r="AC12" s="10">
        <v>0</v>
      </c>
      <c r="AD12" s="10">
        <v>2446.94</v>
      </c>
      <c r="AE12" s="10">
        <v>0</v>
      </c>
    </row>
    <row r="13" spans="1:31" ht="23.25" x14ac:dyDescent="0.25">
      <c r="A13" s="55">
        <v>2024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ht="78.75" x14ac:dyDescent="0.25">
      <c r="A14" s="34" t="s">
        <v>76</v>
      </c>
      <c r="B14" s="32" t="s">
        <v>36</v>
      </c>
      <c r="C14" s="34" t="s">
        <v>23</v>
      </c>
      <c r="D14" s="32" t="s">
        <v>21</v>
      </c>
      <c r="E14" s="27">
        <v>1</v>
      </c>
      <c r="F14" s="11">
        <v>1948.4599999999996</v>
      </c>
      <c r="G14" s="11">
        <v>738.34</v>
      </c>
      <c r="H14" s="11">
        <v>567.08000000000004</v>
      </c>
      <c r="I14" s="11">
        <v>0</v>
      </c>
      <c r="J14" s="11">
        <v>0</v>
      </c>
      <c r="K14" s="11">
        <v>171.26</v>
      </c>
      <c r="L14" s="11">
        <v>0</v>
      </c>
      <c r="M14" s="38">
        <v>95.43</v>
      </c>
      <c r="N14" s="11">
        <v>0</v>
      </c>
      <c r="O14" s="11">
        <v>0</v>
      </c>
      <c r="P14" s="12">
        <v>0</v>
      </c>
      <c r="Q14" s="11">
        <v>88.37</v>
      </c>
      <c r="R14" s="11">
        <v>48.11</v>
      </c>
      <c r="S14" s="11">
        <v>82.33</v>
      </c>
      <c r="T14" s="11">
        <v>367.08</v>
      </c>
      <c r="U14" s="11">
        <v>0</v>
      </c>
      <c r="V14" s="11">
        <v>14.58</v>
      </c>
      <c r="W14" s="11">
        <v>3.81</v>
      </c>
      <c r="X14" s="11">
        <v>478.42999999999995</v>
      </c>
      <c r="Y14" s="13">
        <v>367.46</v>
      </c>
      <c r="Z14" s="11">
        <v>0</v>
      </c>
      <c r="AA14" s="11">
        <v>0</v>
      </c>
      <c r="AB14" s="11">
        <v>110.97</v>
      </c>
      <c r="AC14" s="10">
        <v>0</v>
      </c>
      <c r="AD14" s="10">
        <v>31.980000000000004</v>
      </c>
      <c r="AE14" s="10">
        <v>276.2</v>
      </c>
    </row>
    <row r="15" spans="1:31" ht="63" x14ac:dyDescent="0.25">
      <c r="A15" s="34" t="s">
        <v>76</v>
      </c>
      <c r="B15" s="32" t="s">
        <v>37</v>
      </c>
      <c r="C15" s="34" t="s">
        <v>24</v>
      </c>
      <c r="D15" s="32" t="s">
        <v>21</v>
      </c>
      <c r="E15" s="27">
        <v>1</v>
      </c>
      <c r="F15" s="11">
        <v>55124.099999999991</v>
      </c>
      <c r="G15" s="11">
        <v>25822.629999999997</v>
      </c>
      <c r="H15" s="11">
        <v>19833.05</v>
      </c>
      <c r="I15" s="11">
        <v>0</v>
      </c>
      <c r="J15" s="11">
        <v>0</v>
      </c>
      <c r="K15" s="11">
        <v>5989.58</v>
      </c>
      <c r="L15" s="11">
        <v>0</v>
      </c>
      <c r="M15" s="11">
        <v>788.74</v>
      </c>
      <c r="N15" s="11">
        <v>0</v>
      </c>
      <c r="O15" s="11">
        <v>736.1</v>
      </c>
      <c r="P15" s="12">
        <v>0</v>
      </c>
      <c r="Q15" s="11">
        <v>1602.69</v>
      </c>
      <c r="R15" s="11">
        <v>1907.18</v>
      </c>
      <c r="S15" s="11">
        <v>3049</v>
      </c>
      <c r="T15" s="11">
        <v>7341.02</v>
      </c>
      <c r="U15" s="11">
        <v>0</v>
      </c>
      <c r="V15" s="11">
        <v>1748.74</v>
      </c>
      <c r="W15" s="11">
        <v>1116.1500000000001</v>
      </c>
      <c r="X15" s="11">
        <v>10431.210000000001</v>
      </c>
      <c r="Y15" s="13">
        <v>8011.68</v>
      </c>
      <c r="Z15" s="11">
        <v>0</v>
      </c>
      <c r="AA15" s="11">
        <v>0</v>
      </c>
      <c r="AB15" s="11">
        <v>2419.5300000000002</v>
      </c>
      <c r="AC15" s="10">
        <v>0</v>
      </c>
      <c r="AD15" s="10">
        <v>1316.7399999999998</v>
      </c>
      <c r="AE15" s="11">
        <v>0</v>
      </c>
    </row>
    <row r="16" spans="1:31" ht="23.25" x14ac:dyDescent="0.25">
      <c r="A16" s="55">
        <v>2025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ht="78.75" x14ac:dyDescent="0.25">
      <c r="A17" s="34" t="s">
        <v>76</v>
      </c>
      <c r="B17" s="32" t="s">
        <v>36</v>
      </c>
      <c r="C17" s="34" t="s">
        <v>23</v>
      </c>
      <c r="D17" s="32" t="s">
        <v>21</v>
      </c>
      <c r="E17" s="27">
        <v>1</v>
      </c>
      <c r="F17" s="11">
        <v>2024.4480000000001</v>
      </c>
      <c r="G17" s="11">
        <v>732.80000000000007</v>
      </c>
      <c r="H17" s="11">
        <v>562.83000000000004</v>
      </c>
      <c r="I17" s="11">
        <v>0</v>
      </c>
      <c r="J17" s="11">
        <v>0</v>
      </c>
      <c r="K17" s="11">
        <v>169.97</v>
      </c>
      <c r="L17" s="11">
        <v>0</v>
      </c>
      <c r="M17" s="38">
        <v>89.28</v>
      </c>
      <c r="N17" s="11">
        <v>0</v>
      </c>
      <c r="O17" s="11">
        <v>0</v>
      </c>
      <c r="P17" s="12">
        <v>0</v>
      </c>
      <c r="Q17" s="11">
        <v>82.67</v>
      </c>
      <c r="R17" s="11">
        <v>45.01</v>
      </c>
      <c r="S17" s="11">
        <v>77.02</v>
      </c>
      <c r="T17" s="11">
        <v>343.43</v>
      </c>
      <c r="U17" s="11">
        <v>0</v>
      </c>
      <c r="V17" s="11">
        <v>13.64</v>
      </c>
      <c r="W17" s="11">
        <v>3.58</v>
      </c>
      <c r="X17" s="11">
        <v>464.06</v>
      </c>
      <c r="Y17" s="13">
        <v>356.42</v>
      </c>
      <c r="Z17" s="11">
        <v>0</v>
      </c>
      <c r="AA17" s="11">
        <v>0</v>
      </c>
      <c r="AB17" s="11">
        <v>107.64</v>
      </c>
      <c r="AC17" s="10">
        <v>0</v>
      </c>
      <c r="AD17" s="10">
        <v>172.958</v>
      </c>
      <c r="AE17" s="11">
        <v>276.2</v>
      </c>
    </row>
    <row r="18" spans="1:31" ht="63" x14ac:dyDescent="0.25">
      <c r="A18" s="34" t="s">
        <v>76</v>
      </c>
      <c r="B18" s="32" t="s">
        <v>37</v>
      </c>
      <c r="C18" s="34" t="s">
        <v>24</v>
      </c>
      <c r="D18" s="32" t="s">
        <v>21</v>
      </c>
      <c r="E18" s="27">
        <v>1</v>
      </c>
      <c r="F18" s="11">
        <v>55971.62</v>
      </c>
      <c r="G18" s="11">
        <v>25641.02</v>
      </c>
      <c r="H18" s="11">
        <v>19693.560000000001</v>
      </c>
      <c r="I18" s="11">
        <v>0</v>
      </c>
      <c r="J18" s="11">
        <v>0</v>
      </c>
      <c r="K18" s="11">
        <v>5947.46</v>
      </c>
      <c r="L18" s="11">
        <v>0</v>
      </c>
      <c r="M18" s="11">
        <v>737.95</v>
      </c>
      <c r="N18" s="11">
        <v>0</v>
      </c>
      <c r="O18" s="11">
        <v>688.69</v>
      </c>
      <c r="P18" s="12">
        <v>0</v>
      </c>
      <c r="Q18" s="11">
        <v>1499.47</v>
      </c>
      <c r="R18" s="11">
        <v>1784.35</v>
      </c>
      <c r="S18" s="11">
        <v>2852.63</v>
      </c>
      <c r="T18" s="11">
        <v>8084.49</v>
      </c>
      <c r="U18" s="11">
        <v>0</v>
      </c>
      <c r="V18" s="11">
        <v>1636.11</v>
      </c>
      <c r="W18" s="11">
        <v>1044.27</v>
      </c>
      <c r="X18" s="11">
        <v>10118.57</v>
      </c>
      <c r="Y18" s="13">
        <v>7771.56</v>
      </c>
      <c r="Z18" s="11">
        <v>0</v>
      </c>
      <c r="AA18" s="11">
        <v>0</v>
      </c>
      <c r="AB18" s="11">
        <v>2347.0100000000002</v>
      </c>
      <c r="AC18" s="10">
        <v>0</v>
      </c>
      <c r="AD18" s="10">
        <v>2572.7600000000002</v>
      </c>
      <c r="AE18" s="11">
        <v>0</v>
      </c>
    </row>
    <row r="20" spans="1:31" ht="84" customHeight="1" x14ac:dyDescent="0.25">
      <c r="A20" s="60" t="s">
        <v>69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1:31" ht="15.75" customHeight="1" x14ac:dyDescent="0.25">
      <c r="A21" s="53" t="s">
        <v>0</v>
      </c>
      <c r="B21" s="50" t="s">
        <v>26</v>
      </c>
      <c r="C21" s="53" t="s">
        <v>1</v>
      </c>
      <c r="D21" s="53"/>
      <c r="E21" s="53"/>
      <c r="F21" s="50" t="s">
        <v>27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1" ht="15.75" x14ac:dyDescent="0.25">
      <c r="A22" s="53"/>
      <c r="B22" s="50"/>
      <c r="C22" s="52" t="s">
        <v>2</v>
      </c>
      <c r="D22" s="52" t="s">
        <v>3</v>
      </c>
      <c r="E22" s="52" t="s">
        <v>4</v>
      </c>
      <c r="F22" s="51" t="s">
        <v>28</v>
      </c>
      <c r="G22" s="54" t="s">
        <v>5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1" ht="15.75" x14ac:dyDescent="0.25">
      <c r="A23" s="53"/>
      <c r="B23" s="50"/>
      <c r="C23" s="52"/>
      <c r="D23" s="52"/>
      <c r="E23" s="52"/>
      <c r="F23" s="51"/>
      <c r="G23" s="50" t="s">
        <v>6</v>
      </c>
      <c r="H23" s="50"/>
      <c r="I23" s="50"/>
      <c r="J23" s="50"/>
      <c r="K23" s="50"/>
      <c r="L23" s="50"/>
      <c r="M23" s="50" t="s">
        <v>29</v>
      </c>
      <c r="N23" s="50"/>
      <c r="O23" s="50"/>
      <c r="P23" s="50" t="s">
        <v>30</v>
      </c>
      <c r="Q23" s="50" t="s">
        <v>7</v>
      </c>
      <c r="R23" s="50" t="s">
        <v>31</v>
      </c>
      <c r="S23" s="50" t="s">
        <v>8</v>
      </c>
      <c r="T23" s="50" t="s">
        <v>9</v>
      </c>
      <c r="U23" s="50" t="s">
        <v>48</v>
      </c>
      <c r="V23" s="50" t="s">
        <v>10</v>
      </c>
      <c r="W23" s="50" t="s">
        <v>11</v>
      </c>
      <c r="X23" s="50" t="s">
        <v>80</v>
      </c>
      <c r="Y23" s="50"/>
      <c r="Z23" s="50"/>
      <c r="AA23" s="50"/>
      <c r="AB23" s="50"/>
      <c r="AC23" s="50"/>
      <c r="AD23" s="50" t="s">
        <v>12</v>
      </c>
    </row>
    <row r="24" spans="1:31" ht="15.75" x14ac:dyDescent="0.25">
      <c r="A24" s="53"/>
      <c r="B24" s="50"/>
      <c r="C24" s="52"/>
      <c r="D24" s="52"/>
      <c r="E24" s="52"/>
      <c r="F24" s="51"/>
      <c r="G24" s="51" t="s">
        <v>13</v>
      </c>
      <c r="H24" s="50" t="s">
        <v>5</v>
      </c>
      <c r="I24" s="50"/>
      <c r="J24" s="50"/>
      <c r="K24" s="50"/>
      <c r="L24" s="50"/>
      <c r="M24" s="50"/>
      <c r="N24" s="50"/>
      <c r="O24" s="50"/>
      <c r="P24" s="58"/>
      <c r="Q24" s="50"/>
      <c r="R24" s="50"/>
      <c r="S24" s="50"/>
      <c r="T24" s="50"/>
      <c r="U24" s="50"/>
      <c r="V24" s="50"/>
      <c r="W24" s="50"/>
      <c r="X24" s="51" t="s">
        <v>32</v>
      </c>
      <c r="Y24" s="50" t="s">
        <v>5</v>
      </c>
      <c r="Z24" s="50"/>
      <c r="AA24" s="50"/>
      <c r="AB24" s="50"/>
      <c r="AC24" s="50"/>
      <c r="AD24" s="50"/>
    </row>
    <row r="25" spans="1:31" ht="87" customHeight="1" x14ac:dyDescent="0.25">
      <c r="A25" s="53"/>
      <c r="B25" s="50"/>
      <c r="C25" s="52"/>
      <c r="D25" s="52"/>
      <c r="E25" s="52"/>
      <c r="F25" s="51"/>
      <c r="G25" s="51"/>
      <c r="H25" s="50" t="s">
        <v>15</v>
      </c>
      <c r="I25" s="50" t="s">
        <v>16</v>
      </c>
      <c r="J25" s="50" t="s">
        <v>17</v>
      </c>
      <c r="K25" s="50" t="s">
        <v>18</v>
      </c>
      <c r="L25" s="50" t="s">
        <v>19</v>
      </c>
      <c r="M25" s="50"/>
      <c r="N25" s="50"/>
      <c r="O25" s="50"/>
      <c r="P25" s="58"/>
      <c r="Q25" s="50"/>
      <c r="R25" s="50"/>
      <c r="S25" s="50"/>
      <c r="T25" s="50"/>
      <c r="U25" s="50"/>
      <c r="V25" s="50"/>
      <c r="W25" s="50"/>
      <c r="X25" s="51"/>
      <c r="Y25" s="50" t="s">
        <v>15</v>
      </c>
      <c r="Z25" s="50" t="s">
        <v>16</v>
      </c>
      <c r="AA25" s="50" t="s">
        <v>17</v>
      </c>
      <c r="AB25" s="50" t="s">
        <v>18</v>
      </c>
      <c r="AC25" s="50" t="s">
        <v>19</v>
      </c>
      <c r="AD25" s="50"/>
    </row>
    <row r="26" spans="1:31" ht="15" customHeight="1" x14ac:dyDescent="0.25">
      <c r="A26" s="53"/>
      <c r="B26" s="50"/>
      <c r="C26" s="52"/>
      <c r="D26" s="52"/>
      <c r="E26" s="52"/>
      <c r="F26" s="51"/>
      <c r="G26" s="51"/>
      <c r="H26" s="50"/>
      <c r="I26" s="50"/>
      <c r="J26" s="50"/>
      <c r="K26" s="50"/>
      <c r="L26" s="50"/>
      <c r="M26" s="51" t="s">
        <v>14</v>
      </c>
      <c r="N26" s="50" t="s">
        <v>33</v>
      </c>
      <c r="O26" s="58"/>
      <c r="P26" s="58"/>
      <c r="Q26" s="50"/>
      <c r="R26" s="50"/>
      <c r="S26" s="50"/>
      <c r="T26" s="50"/>
      <c r="U26" s="50"/>
      <c r="V26" s="50"/>
      <c r="W26" s="50"/>
      <c r="X26" s="51"/>
      <c r="Y26" s="50"/>
      <c r="Z26" s="50"/>
      <c r="AA26" s="50"/>
      <c r="AB26" s="50"/>
      <c r="AC26" s="50"/>
      <c r="AD26" s="50"/>
    </row>
    <row r="27" spans="1:31" ht="153" customHeight="1" x14ac:dyDescent="0.25">
      <c r="A27" s="53"/>
      <c r="B27" s="50"/>
      <c r="C27" s="52"/>
      <c r="D27" s="52"/>
      <c r="E27" s="52"/>
      <c r="F27" s="51"/>
      <c r="G27" s="51"/>
      <c r="H27" s="50"/>
      <c r="I27" s="50"/>
      <c r="J27" s="50"/>
      <c r="K27" s="50"/>
      <c r="L27" s="50"/>
      <c r="M27" s="51"/>
      <c r="N27" s="31" t="s">
        <v>34</v>
      </c>
      <c r="O27" s="31" t="s">
        <v>35</v>
      </c>
      <c r="P27" s="58"/>
      <c r="Q27" s="50"/>
      <c r="R27" s="50"/>
      <c r="S27" s="50"/>
      <c r="T27" s="50"/>
      <c r="U27" s="50"/>
      <c r="V27" s="50"/>
      <c r="W27" s="50"/>
      <c r="X27" s="51"/>
      <c r="Y27" s="50"/>
      <c r="Z27" s="50"/>
      <c r="AA27" s="50"/>
      <c r="AB27" s="50"/>
      <c r="AC27" s="50"/>
      <c r="AD27" s="50"/>
    </row>
    <row r="28" spans="1:31" ht="23.25" x14ac:dyDescent="0.25">
      <c r="A28" s="59">
        <v>2023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1:31" ht="78.75" x14ac:dyDescent="0.25">
      <c r="A29" s="34" t="s">
        <v>76</v>
      </c>
      <c r="B29" s="34" t="s">
        <v>77</v>
      </c>
      <c r="C29" s="34" t="s">
        <v>23</v>
      </c>
      <c r="D29" s="23" t="s">
        <v>38</v>
      </c>
      <c r="E29" s="23">
        <v>1</v>
      </c>
      <c r="F29" s="24">
        <v>1729.8899999999999</v>
      </c>
      <c r="G29" s="24">
        <v>914.1</v>
      </c>
      <c r="H29" s="25">
        <v>702.07</v>
      </c>
      <c r="I29" s="25">
        <v>0</v>
      </c>
      <c r="J29" s="25">
        <v>0</v>
      </c>
      <c r="K29" s="24">
        <v>212.03</v>
      </c>
      <c r="L29" s="25">
        <v>0</v>
      </c>
      <c r="M29" s="25">
        <v>6.79</v>
      </c>
      <c r="N29" s="25">
        <v>0</v>
      </c>
      <c r="O29" s="25">
        <v>0</v>
      </c>
      <c r="P29" s="25">
        <v>0</v>
      </c>
      <c r="Q29" s="25">
        <v>51.639999999999993</v>
      </c>
      <c r="R29" s="25">
        <v>56.95</v>
      </c>
      <c r="S29" s="25">
        <v>104.38</v>
      </c>
      <c r="T29" s="25">
        <v>35.340000000000003</v>
      </c>
      <c r="U29" s="25">
        <v>0</v>
      </c>
      <c r="V29" s="26">
        <v>17.260000000000002</v>
      </c>
      <c r="W29" s="26">
        <v>2.27</v>
      </c>
      <c r="X29" s="24">
        <v>541.16</v>
      </c>
      <c r="Y29" s="26">
        <v>415.64</v>
      </c>
      <c r="Z29" s="26">
        <v>0</v>
      </c>
      <c r="AA29" s="26">
        <v>0</v>
      </c>
      <c r="AB29" s="24">
        <v>125.52</v>
      </c>
      <c r="AC29" s="25">
        <v>0</v>
      </c>
      <c r="AD29" s="26">
        <v>0</v>
      </c>
    </row>
    <row r="30" spans="1:31" ht="63" x14ac:dyDescent="0.25">
      <c r="A30" s="34" t="s">
        <v>76</v>
      </c>
      <c r="B30" s="34" t="s">
        <v>78</v>
      </c>
      <c r="C30" s="32" t="s">
        <v>24</v>
      </c>
      <c r="D30" s="23" t="s">
        <v>21</v>
      </c>
      <c r="E30" s="23">
        <v>1</v>
      </c>
      <c r="F30" s="24">
        <v>48603.830000000009</v>
      </c>
      <c r="G30" s="24">
        <v>26549.59</v>
      </c>
      <c r="H30" s="25">
        <v>20391.39</v>
      </c>
      <c r="I30" s="25">
        <v>0</v>
      </c>
      <c r="J30" s="25">
        <v>0</v>
      </c>
      <c r="K30" s="24">
        <v>6158.2</v>
      </c>
      <c r="L30" s="25">
        <v>0</v>
      </c>
      <c r="M30" s="25">
        <v>363.99</v>
      </c>
      <c r="N30" s="25">
        <v>0</v>
      </c>
      <c r="O30" s="25">
        <v>350.96</v>
      </c>
      <c r="P30" s="25">
        <v>0</v>
      </c>
      <c r="Q30" s="25">
        <v>1434.2600000000002</v>
      </c>
      <c r="R30" s="25">
        <v>1621.99</v>
      </c>
      <c r="S30" s="25">
        <v>1558.57</v>
      </c>
      <c r="T30" s="25">
        <v>1013.49</v>
      </c>
      <c r="U30" s="25">
        <v>0</v>
      </c>
      <c r="V30" s="26">
        <v>495.79</v>
      </c>
      <c r="W30" s="26">
        <v>64.680000000000007</v>
      </c>
      <c r="X30" s="24">
        <v>15501.47</v>
      </c>
      <c r="Y30" s="26">
        <v>11905.89</v>
      </c>
      <c r="Z30" s="26">
        <v>0</v>
      </c>
      <c r="AA30" s="26">
        <v>0</v>
      </c>
      <c r="AB30" s="24">
        <v>3595.58</v>
      </c>
      <c r="AC30" s="25">
        <v>0</v>
      </c>
      <c r="AD30" s="26">
        <v>0</v>
      </c>
    </row>
    <row r="31" spans="1:31" ht="23.25" x14ac:dyDescent="0.25">
      <c r="A31" s="59">
        <v>2024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1" ht="78.75" x14ac:dyDescent="0.25">
      <c r="A32" s="34" t="s">
        <v>76</v>
      </c>
      <c r="B32" s="34" t="s">
        <v>77</v>
      </c>
      <c r="C32" s="34" t="s">
        <v>23</v>
      </c>
      <c r="D32" s="23" t="s">
        <v>38</v>
      </c>
      <c r="E32" s="23">
        <v>1</v>
      </c>
      <c r="F32" s="24">
        <v>1792.75</v>
      </c>
      <c r="G32" s="24">
        <v>954.37</v>
      </c>
      <c r="H32" s="25">
        <v>733</v>
      </c>
      <c r="I32" s="25">
        <v>0</v>
      </c>
      <c r="J32" s="25">
        <v>0</v>
      </c>
      <c r="K32" s="24">
        <v>221.37</v>
      </c>
      <c r="L32" s="25">
        <v>0</v>
      </c>
      <c r="M32" s="25">
        <v>6.79</v>
      </c>
      <c r="N32" s="25">
        <v>0</v>
      </c>
      <c r="O32" s="25">
        <v>0</v>
      </c>
      <c r="P32" s="25">
        <v>0</v>
      </c>
      <c r="Q32" s="25">
        <v>71.06</v>
      </c>
      <c r="R32" s="25">
        <v>56.95</v>
      </c>
      <c r="S32" s="25">
        <v>74.38</v>
      </c>
      <c r="T32" s="25">
        <v>35.340000000000003</v>
      </c>
      <c r="U32" s="25">
        <v>0</v>
      </c>
      <c r="V32" s="26">
        <v>17.260000000000002</v>
      </c>
      <c r="W32" s="26">
        <v>2.27</v>
      </c>
      <c r="X32" s="24">
        <v>574.33000000000004</v>
      </c>
      <c r="Y32" s="26">
        <v>441.11</v>
      </c>
      <c r="Z32" s="26">
        <v>0</v>
      </c>
      <c r="AA32" s="26">
        <v>0</v>
      </c>
      <c r="AB32" s="24">
        <v>133.22</v>
      </c>
      <c r="AC32" s="25">
        <v>0</v>
      </c>
      <c r="AD32" s="26">
        <v>0</v>
      </c>
    </row>
    <row r="33" spans="1:30" ht="63" x14ac:dyDescent="0.25">
      <c r="A33" s="34" t="s">
        <v>76</v>
      </c>
      <c r="B33" s="34" t="s">
        <v>78</v>
      </c>
      <c r="C33" s="32" t="s">
        <v>24</v>
      </c>
      <c r="D33" s="23" t="s">
        <v>21</v>
      </c>
      <c r="E33" s="23">
        <v>1</v>
      </c>
      <c r="F33" s="24">
        <v>50443.850000000006</v>
      </c>
      <c r="G33" s="24">
        <v>27715.32</v>
      </c>
      <c r="H33" s="25">
        <v>21286.73</v>
      </c>
      <c r="I33" s="25">
        <v>0</v>
      </c>
      <c r="J33" s="25">
        <v>0</v>
      </c>
      <c r="K33" s="24">
        <v>6428.59</v>
      </c>
      <c r="L33" s="25">
        <v>0</v>
      </c>
      <c r="M33" s="25">
        <v>363.99</v>
      </c>
      <c r="N33" s="25">
        <v>0</v>
      </c>
      <c r="O33" s="25">
        <v>350.96</v>
      </c>
      <c r="P33" s="25">
        <v>0</v>
      </c>
      <c r="Q33" s="25">
        <v>1784.2600000000002</v>
      </c>
      <c r="R33" s="25">
        <v>1321.99</v>
      </c>
      <c r="S33" s="25">
        <v>1233.57</v>
      </c>
      <c r="T33" s="25">
        <v>1013.49</v>
      </c>
      <c r="U33" s="25">
        <v>0</v>
      </c>
      <c r="V33" s="26">
        <v>495.79</v>
      </c>
      <c r="W33" s="26">
        <v>64.680000000000007</v>
      </c>
      <c r="X33" s="24">
        <v>16450.759999999998</v>
      </c>
      <c r="Y33" s="26">
        <v>12634.99</v>
      </c>
      <c r="Z33" s="26">
        <v>0</v>
      </c>
      <c r="AA33" s="26">
        <v>0</v>
      </c>
      <c r="AB33" s="24">
        <v>3815.77</v>
      </c>
      <c r="AC33" s="25">
        <v>0</v>
      </c>
      <c r="AD33" s="26">
        <v>0</v>
      </c>
    </row>
  </sheetData>
  <mergeCells count="82">
    <mergeCell ref="A1:AE1"/>
    <mergeCell ref="A2:A8"/>
    <mergeCell ref="B2:B8"/>
    <mergeCell ref="V4:V8"/>
    <mergeCell ref="W4:W8"/>
    <mergeCell ref="X4:AC4"/>
    <mergeCell ref="C2:D2"/>
    <mergeCell ref="F2:AD2"/>
    <mergeCell ref="AE2:AE8"/>
    <mergeCell ref="C3:C8"/>
    <mergeCell ref="D3:D8"/>
    <mergeCell ref="E3:E8"/>
    <mergeCell ref="F3:F8"/>
    <mergeCell ref="G3:AD3"/>
    <mergeCell ref="G4:L4"/>
    <mergeCell ref="M4:O6"/>
    <mergeCell ref="P4:P8"/>
    <mergeCell ref="Q4:Q8"/>
    <mergeCell ref="R4:R8"/>
    <mergeCell ref="S4:S8"/>
    <mergeCell ref="T4:T8"/>
    <mergeCell ref="U4:U8"/>
    <mergeCell ref="G5:G8"/>
    <mergeCell ref="H5:L5"/>
    <mergeCell ref="X5:X8"/>
    <mergeCell ref="Y5:AC5"/>
    <mergeCell ref="H6:H8"/>
    <mergeCell ref="I6:I8"/>
    <mergeCell ref="J6:J8"/>
    <mergeCell ref="K6:K8"/>
    <mergeCell ref="L6:L8"/>
    <mergeCell ref="Y6:Y8"/>
    <mergeCell ref="Z6:Z8"/>
    <mergeCell ref="AA6:AA8"/>
    <mergeCell ref="AB6:AB8"/>
    <mergeCell ref="AC6:AC8"/>
    <mergeCell ref="M7:M8"/>
    <mergeCell ref="N7:O7"/>
    <mergeCell ref="A10:AE10"/>
    <mergeCell ref="A13:AE13"/>
    <mergeCell ref="A16:AE16"/>
    <mergeCell ref="A21:A27"/>
    <mergeCell ref="B21:B27"/>
    <mergeCell ref="C21:E21"/>
    <mergeCell ref="F21:AD21"/>
    <mergeCell ref="X23:AC23"/>
    <mergeCell ref="AD23:AD27"/>
    <mergeCell ref="G24:G27"/>
    <mergeCell ref="H24:L24"/>
    <mergeCell ref="X24:X27"/>
    <mergeCell ref="Y24:AC24"/>
    <mergeCell ref="H25:H27"/>
    <mergeCell ref="AD4:AD8"/>
    <mergeCell ref="E22:E27"/>
    <mergeCell ref="F22:F27"/>
    <mergeCell ref="G22:AD22"/>
    <mergeCell ref="G23:L23"/>
    <mergeCell ref="M23:O25"/>
    <mergeCell ref="P23:P27"/>
    <mergeCell ref="Q23:Q27"/>
    <mergeCell ref="R23:R27"/>
    <mergeCell ref="S23:S27"/>
    <mergeCell ref="T23:T27"/>
    <mergeCell ref="U23:U27"/>
    <mergeCell ref="V23:V27"/>
    <mergeCell ref="W23:W27"/>
    <mergeCell ref="A20:AD20"/>
    <mergeCell ref="A28:AD28"/>
    <mergeCell ref="A31:AD31"/>
    <mergeCell ref="Z25:Z27"/>
    <mergeCell ref="AA25:AA27"/>
    <mergeCell ref="AB25:AB27"/>
    <mergeCell ref="AC25:AC27"/>
    <mergeCell ref="M26:M27"/>
    <mergeCell ref="N26:O26"/>
    <mergeCell ref="I25:I27"/>
    <mergeCell ref="J25:J27"/>
    <mergeCell ref="K25:K27"/>
    <mergeCell ref="L25:L27"/>
    <mergeCell ref="Y25:Y27"/>
    <mergeCell ref="C22:C27"/>
    <mergeCell ref="D22:D27"/>
  </mergeCells>
  <pageMargins left="0.39370078740157483" right="0.39370078740157483" top="0.39370078740157483" bottom="0.39370078740157483" header="0" footer="0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ЦЛАТИ УФО 2023-2025</vt:lpstr>
      <vt:lpstr> ЦЛАТИ СФО 2023-2025</vt:lpstr>
      <vt:lpstr>ЦЛАТИ ПФО 2023-2025</vt:lpstr>
      <vt:lpstr>ЦЛАТИ СЗФО 2023-2025</vt:lpstr>
      <vt:lpstr>ЦЛАТИ ДФО 2023-2025</vt:lpstr>
      <vt:lpstr>ЦЛАТИ ЮФО 2023-2025</vt:lpstr>
      <vt:lpstr>ЦЛАТИ ПО ЦФО 2023-2025</vt:lpstr>
      <vt:lpstr>Б-А ТМД 2023-2025</vt:lpstr>
      <vt:lpstr>СевКаспТМД 2023-2025</vt:lpstr>
      <vt:lpstr>КамчатТМД 2023-2025</vt:lpstr>
      <vt:lpstr>ТО ТМД 2023-2025</vt:lpstr>
      <vt:lpstr>ЧерАзТМД 2023-2025</vt:lpstr>
      <vt:lpstr>ФЦАО 2023-2025</vt:lpstr>
      <vt:lpstr>Госнииэнп 2023-2025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2023-01-10T13:22:38Z</dcterms:modified>
</cp:coreProperties>
</file>